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Nodo 2-imp 2" sheetId="1" r:id="rId1"/>
    <sheet name="Nodo 2-imp 1" sheetId="2" r:id="rId2"/>
    <sheet name="Nodo 1-imp 2" sheetId="3" r:id="rId3"/>
    <sheet name="Nodo 1-imp 1" sheetId="4" r:id="rId4"/>
    <sheet name="Nodo 5-imp 5" sheetId="9" r:id="rId5"/>
    <sheet name="Nodo 5-imp 4" sheetId="8" r:id="rId6"/>
    <sheet name="Nodo 5-imp 3" sheetId="7" r:id="rId7"/>
    <sheet name="Nodo 5-imp 2" sheetId="5" r:id="rId8"/>
    <sheet name="Nodo 5-imp 1" sheetId="6" r:id="rId9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9" l="1"/>
  <c r="D25" i="9"/>
  <c r="J24" i="9"/>
  <c r="A23" i="9"/>
  <c r="J17" i="9"/>
  <c r="J18" i="9" s="1"/>
  <c r="A13" i="9"/>
  <c r="E13" i="9" s="1"/>
  <c r="D10" i="9"/>
  <c r="A8" i="9"/>
  <c r="F6" i="9"/>
  <c r="J6" i="9" s="1"/>
  <c r="F5" i="9"/>
  <c r="N5" i="9" s="1"/>
  <c r="F3" i="9"/>
  <c r="J25" i="8"/>
  <c r="D25" i="8"/>
  <c r="J24" i="8"/>
  <c r="I38" i="8" s="1"/>
  <c r="A23" i="8"/>
  <c r="J17" i="8"/>
  <c r="J18" i="8" s="1"/>
  <c r="A13" i="8"/>
  <c r="E13" i="8" s="1"/>
  <c r="D10" i="8"/>
  <c r="A8" i="8"/>
  <c r="F6" i="8"/>
  <c r="J6" i="8" s="1"/>
  <c r="F5" i="8"/>
  <c r="N5" i="8" s="1"/>
  <c r="F3" i="8"/>
  <c r="J25" i="7"/>
  <c r="D25" i="7"/>
  <c r="J24" i="7"/>
  <c r="I38" i="7" s="1"/>
  <c r="A23" i="7"/>
  <c r="J17" i="7"/>
  <c r="A13" i="7"/>
  <c r="E13" i="7" s="1"/>
  <c r="D10" i="7"/>
  <c r="A8" i="7"/>
  <c r="F6" i="7"/>
  <c r="J6" i="7" s="1"/>
  <c r="F5" i="7"/>
  <c r="J5" i="7" s="1"/>
  <c r="B30" i="7" s="1"/>
  <c r="F3" i="7"/>
  <c r="J25" i="6"/>
  <c r="D25" i="6"/>
  <c r="J24" i="6"/>
  <c r="I38" i="6" s="1"/>
  <c r="A23" i="6"/>
  <c r="J17" i="6"/>
  <c r="A13" i="6"/>
  <c r="E13" i="6" s="1"/>
  <c r="D10" i="6"/>
  <c r="A8" i="6"/>
  <c r="F6" i="6"/>
  <c r="J6" i="6" s="1"/>
  <c r="N5" i="6"/>
  <c r="J5" i="6"/>
  <c r="B30" i="6" s="1"/>
  <c r="F5" i="6"/>
  <c r="F3" i="6"/>
  <c r="J25" i="5"/>
  <c r="D25" i="5"/>
  <c r="J24" i="5"/>
  <c r="A23" i="5"/>
  <c r="J17" i="5"/>
  <c r="J18" i="5" s="1"/>
  <c r="A13" i="5"/>
  <c r="E13" i="5" s="1"/>
  <c r="D10" i="5"/>
  <c r="A8" i="5"/>
  <c r="F6" i="5"/>
  <c r="J6" i="5" s="1"/>
  <c r="J5" i="5"/>
  <c r="B30" i="5" s="1"/>
  <c r="B31" i="5" s="1"/>
  <c r="F5" i="5"/>
  <c r="N5" i="5" s="1"/>
  <c r="F3" i="5"/>
  <c r="B31" i="7" l="1"/>
  <c r="I29" i="9"/>
  <c r="I29" i="5"/>
  <c r="P31" i="5"/>
  <c r="P32" i="5"/>
  <c r="I29" i="6"/>
  <c r="I35" i="6" s="1"/>
  <c r="I36" i="6" s="1"/>
  <c r="I37" i="6" s="1"/>
  <c r="P31" i="6"/>
  <c r="J18" i="6"/>
  <c r="B31" i="6" s="1"/>
  <c r="I30" i="6"/>
  <c r="P32" i="6" s="1"/>
  <c r="N5" i="7"/>
  <c r="J5" i="8"/>
  <c r="B30" i="8" s="1"/>
  <c r="B31" i="8" s="1"/>
  <c r="I29" i="8"/>
  <c r="I33" i="8" s="1"/>
  <c r="P32" i="8"/>
  <c r="I38" i="5"/>
  <c r="I29" i="7"/>
  <c r="I39" i="7" s="1"/>
  <c r="P31" i="7"/>
  <c r="J18" i="7"/>
  <c r="J5" i="9"/>
  <c r="B30" i="9" s="1"/>
  <c r="B31" i="9" s="1"/>
  <c r="I38" i="9"/>
  <c r="I30" i="8"/>
  <c r="I31" i="8" s="1"/>
  <c r="K31" i="8" s="1"/>
  <c r="I39" i="9"/>
  <c r="I35" i="9"/>
  <c r="I36" i="9" s="1"/>
  <c r="I37" i="9" s="1"/>
  <c r="B29" i="9"/>
  <c r="B38" i="9"/>
  <c r="B32" i="8"/>
  <c r="I35" i="8"/>
  <c r="I36" i="8" s="1"/>
  <c r="I37" i="8" s="1"/>
  <c r="I39" i="8"/>
  <c r="I40" i="8" s="1"/>
  <c r="I32" i="8"/>
  <c r="B29" i="8"/>
  <c r="B38" i="8"/>
  <c r="I30" i="7"/>
  <c r="I31" i="7" s="1"/>
  <c r="B29" i="7"/>
  <c r="B32" i="7"/>
  <c r="B38" i="7"/>
  <c r="I39" i="6"/>
  <c r="B29" i="6"/>
  <c r="B32" i="6"/>
  <c r="B38" i="6"/>
  <c r="I39" i="5"/>
  <c r="I35" i="5"/>
  <c r="I36" i="5" s="1"/>
  <c r="I37" i="5" s="1"/>
  <c r="B32" i="5"/>
  <c r="I30" i="5"/>
  <c r="I31" i="5" s="1"/>
  <c r="K31" i="5" s="1"/>
  <c r="B29" i="5"/>
  <c r="B38" i="5"/>
  <c r="P31" i="9" l="1"/>
  <c r="K31" i="7"/>
  <c r="B32" i="9"/>
  <c r="I30" i="9"/>
  <c r="K32" i="6"/>
  <c r="I35" i="7"/>
  <c r="I36" i="7" s="1"/>
  <c r="I37" i="7" s="1"/>
  <c r="I32" i="6"/>
  <c r="I31" i="6"/>
  <c r="K31" i="6" s="1"/>
  <c r="I33" i="6"/>
  <c r="K32" i="8"/>
  <c r="P32" i="7"/>
  <c r="P31" i="8"/>
  <c r="D32" i="9"/>
  <c r="D31" i="9"/>
  <c r="B39" i="9"/>
  <c r="B35" i="9"/>
  <c r="B36" i="9" s="1"/>
  <c r="B37" i="9" s="1"/>
  <c r="B33" i="9"/>
  <c r="I40" i="9"/>
  <c r="D32" i="8"/>
  <c r="D31" i="8"/>
  <c r="B33" i="8"/>
  <c r="B39" i="8"/>
  <c r="B35" i="8"/>
  <c r="B36" i="8" s="1"/>
  <c r="B37" i="8" s="1"/>
  <c r="I40" i="7"/>
  <c r="D32" i="7"/>
  <c r="D31" i="7"/>
  <c r="B39" i="7"/>
  <c r="B40" i="7" s="1"/>
  <c r="B35" i="7"/>
  <c r="B36" i="7" s="1"/>
  <c r="B37" i="7" s="1"/>
  <c r="B33" i="7"/>
  <c r="P17" i="7" s="1"/>
  <c r="I33" i="7"/>
  <c r="I32" i="7"/>
  <c r="K32" i="7" s="1"/>
  <c r="I40" i="6"/>
  <c r="D32" i="6"/>
  <c r="D31" i="6"/>
  <c r="B39" i="6"/>
  <c r="B40" i="6" s="1"/>
  <c r="B35" i="6"/>
  <c r="B36" i="6" s="1"/>
  <c r="B37" i="6" s="1"/>
  <c r="B33" i="6"/>
  <c r="P17" i="6" s="1"/>
  <c r="I40" i="5"/>
  <c r="I32" i="5"/>
  <c r="K32" i="5" s="1"/>
  <c r="D32" i="5"/>
  <c r="D31" i="5"/>
  <c r="B33" i="5"/>
  <c r="P17" i="5" s="1"/>
  <c r="B39" i="5"/>
  <c r="B35" i="5"/>
  <c r="B36" i="5" s="1"/>
  <c r="B37" i="5" s="1"/>
  <c r="I33" i="5"/>
  <c r="I33" i="9" l="1"/>
  <c r="P17" i="9" s="1"/>
  <c r="I31" i="9"/>
  <c r="K31" i="9" s="1"/>
  <c r="P32" i="9"/>
  <c r="I32" i="9"/>
  <c r="K32" i="9" s="1"/>
  <c r="P17" i="8"/>
  <c r="B40" i="9"/>
  <c r="B40" i="8"/>
  <c r="B40" i="5"/>
  <c r="J25" i="4" l="1"/>
  <c r="D25" i="4"/>
  <c r="J24" i="4"/>
  <c r="A23" i="4"/>
  <c r="J17" i="4"/>
  <c r="A13" i="4"/>
  <c r="E13" i="4" s="1"/>
  <c r="D10" i="4"/>
  <c r="A8" i="4"/>
  <c r="F6" i="4"/>
  <c r="J6" i="4" s="1"/>
  <c r="F5" i="4"/>
  <c r="J5" i="4" s="1"/>
  <c r="F3" i="4"/>
  <c r="J25" i="3"/>
  <c r="D25" i="3"/>
  <c r="J24" i="3"/>
  <c r="A23" i="3"/>
  <c r="J17" i="3"/>
  <c r="A13" i="3"/>
  <c r="E13" i="3" s="1"/>
  <c r="D10" i="3"/>
  <c r="A8" i="3"/>
  <c r="F6" i="3"/>
  <c r="J6" i="3" s="1"/>
  <c r="I29" i="3" s="1"/>
  <c r="F5" i="3"/>
  <c r="N5" i="3" s="1"/>
  <c r="F3" i="3"/>
  <c r="J25" i="2"/>
  <c r="D25" i="2"/>
  <c r="J24" i="2"/>
  <c r="A23" i="2"/>
  <c r="J17" i="2"/>
  <c r="J18" i="2" s="1"/>
  <c r="A13" i="2"/>
  <c r="E13" i="2" s="1"/>
  <c r="D10" i="2"/>
  <c r="A8" i="2"/>
  <c r="F6" i="2"/>
  <c r="J6" i="2" s="1"/>
  <c r="N5" i="2"/>
  <c r="J5" i="2"/>
  <c r="B30" i="2" s="1"/>
  <c r="F5" i="2"/>
  <c r="F3" i="2"/>
  <c r="J17" i="1"/>
  <c r="J25" i="1"/>
  <c r="J24" i="1"/>
  <c r="F6" i="1"/>
  <c r="J6" i="1" s="1"/>
  <c r="B29" i="1" s="1"/>
  <c r="F5" i="1"/>
  <c r="J5" i="1" s="1"/>
  <c r="B30" i="1" s="1"/>
  <c r="F3" i="1"/>
  <c r="A23" i="1"/>
  <c r="D25" i="1"/>
  <c r="D10" i="1"/>
  <c r="A8" i="1"/>
  <c r="A13" i="1"/>
  <c r="E13" i="1" s="1"/>
  <c r="I39" i="3" l="1"/>
  <c r="I35" i="3"/>
  <c r="I36" i="3" s="1"/>
  <c r="I37" i="3" s="1"/>
  <c r="B35" i="1"/>
  <c r="B36" i="1" s="1"/>
  <c r="B37" i="1" s="1"/>
  <c r="B39" i="1"/>
  <c r="B40" i="1" s="1"/>
  <c r="B38" i="1"/>
  <c r="I38" i="1"/>
  <c r="I29" i="4"/>
  <c r="B38" i="3"/>
  <c r="I38" i="3"/>
  <c r="B30" i="4"/>
  <c r="P31" i="4" s="1"/>
  <c r="I29" i="2"/>
  <c r="P31" i="2"/>
  <c r="P32" i="2"/>
  <c r="I30" i="2"/>
  <c r="P31" i="1"/>
  <c r="I29" i="1"/>
  <c r="B29" i="3"/>
  <c r="J18" i="3"/>
  <c r="N5" i="4"/>
  <c r="B32" i="4" s="1"/>
  <c r="J18" i="4"/>
  <c r="B31" i="4" s="1"/>
  <c r="I30" i="4"/>
  <c r="B29" i="4"/>
  <c r="J5" i="3"/>
  <c r="I30" i="3" s="1"/>
  <c r="P32" i="3" s="1"/>
  <c r="B32" i="2"/>
  <c r="B31" i="2"/>
  <c r="I33" i="2"/>
  <c r="K32" i="2"/>
  <c r="I32" i="2"/>
  <c r="I31" i="2"/>
  <c r="K31" i="2" s="1"/>
  <c r="B29" i="2"/>
  <c r="I30" i="1"/>
  <c r="P32" i="1" s="1"/>
  <c r="N5" i="1"/>
  <c r="B33" i="1" s="1"/>
  <c r="J18" i="1"/>
  <c r="B31" i="1"/>
  <c r="D31" i="1" s="1"/>
  <c r="I35" i="1" l="1"/>
  <c r="I36" i="1" s="1"/>
  <c r="I37" i="1" s="1"/>
  <c r="I39" i="1"/>
  <c r="I40" i="1" s="1"/>
  <c r="I33" i="1"/>
  <c r="P17" i="1" s="1"/>
  <c r="I33" i="4"/>
  <c r="P32" i="4"/>
  <c r="B39" i="3"/>
  <c r="B35" i="3"/>
  <c r="B36" i="3" s="1"/>
  <c r="B37" i="3" s="1"/>
  <c r="I40" i="3"/>
  <c r="I31" i="4"/>
  <c r="K31" i="4" s="1"/>
  <c r="I32" i="4"/>
  <c r="K32" i="4" s="1"/>
  <c r="D32" i="4"/>
  <c r="D31" i="4"/>
  <c r="B33" i="4"/>
  <c r="P17" i="4" s="1"/>
  <c r="I31" i="3"/>
  <c r="K31" i="3" s="1"/>
  <c r="I32" i="3"/>
  <c r="K32" i="3" s="1"/>
  <c r="I33" i="3"/>
  <c r="B30" i="3"/>
  <c r="P31" i="3" s="1"/>
  <c r="D32" i="2"/>
  <c r="D31" i="2"/>
  <c r="B33" i="2"/>
  <c r="P17" i="2" s="1"/>
  <c r="B32" i="1"/>
  <c r="D32" i="1" s="1"/>
  <c r="I32" i="1"/>
  <c r="K32" i="1" s="1"/>
  <c r="I31" i="1"/>
  <c r="K31" i="1" s="1"/>
  <c r="B40" i="3" l="1"/>
  <c r="B31" i="3"/>
  <c r="D31" i="3" s="1"/>
  <c r="B33" i="3"/>
  <c r="P17" i="3" s="1"/>
  <c r="B32" i="3"/>
  <c r="D32" i="3" s="1"/>
</calcChain>
</file>

<file path=xl/sharedStrings.xml><?xml version="1.0" encoding="utf-8"?>
<sst xmlns="http://schemas.openxmlformats.org/spreadsheetml/2006/main" count="1045" uniqueCount="54">
  <si>
    <t>Trave a sinistra del nodo</t>
  </si>
  <si>
    <t>b</t>
  </si>
  <si>
    <t>h</t>
  </si>
  <si>
    <t>c</t>
  </si>
  <si>
    <t>As,sup</t>
  </si>
  <si>
    <t>As,inf</t>
  </si>
  <si>
    <t>cm</t>
  </si>
  <si>
    <t>cm2</t>
  </si>
  <si>
    <t>Trave a destra del nodo</t>
  </si>
  <si>
    <t>Nodo del pilastro</t>
  </si>
  <si>
    <t>impalcato</t>
  </si>
  <si>
    <t>direzione</t>
  </si>
  <si>
    <t>x</t>
  </si>
  <si>
    <t>per sisma +</t>
  </si>
  <si>
    <t>N</t>
  </si>
  <si>
    <t>kN</t>
  </si>
  <si>
    <t>per sisma -</t>
  </si>
  <si>
    <t>(positivo se trazione)</t>
  </si>
  <si>
    <t>classe di duttilità</t>
  </si>
  <si>
    <t>A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</si>
  <si>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 xml:space="preserve"> Rd</t>
    </r>
  </si>
  <si>
    <t>classe di calcestruzzo</t>
  </si>
  <si>
    <t>C30/37</t>
  </si>
  <si>
    <t>fcd</t>
  </si>
  <si>
    <t>MPa</t>
  </si>
  <si>
    <t>fctd</t>
  </si>
  <si>
    <t>fck</t>
  </si>
  <si>
    <t>tipo di acciaio</t>
  </si>
  <si>
    <t>B450C</t>
  </si>
  <si>
    <t>fyk</t>
  </si>
  <si>
    <t>fyd</t>
  </si>
  <si>
    <t>Per sisma +</t>
  </si>
  <si>
    <t>Vj</t>
  </si>
  <si>
    <t>Per sisma -</t>
  </si>
  <si>
    <t>bj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</si>
  <si>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j</t>
    </r>
  </si>
  <si>
    <t>Vmax,com</t>
  </si>
  <si>
    <r>
      <rPr>
        <sz val="11"/>
        <color theme="1"/>
        <rFont val="Symbol"/>
        <family val="1"/>
        <charset val="2"/>
      </rPr>
      <t>n</t>
    </r>
    <r>
      <rPr>
        <sz val="11"/>
        <color theme="1"/>
        <rFont val="Calibri"/>
        <family val="2"/>
        <scheme val="minor"/>
      </rPr>
      <t>d</t>
    </r>
  </si>
  <si>
    <t>hjc</t>
  </si>
  <si>
    <t>Vmax,tra</t>
  </si>
  <si>
    <t>Ash,nec</t>
  </si>
  <si>
    <r>
      <t>s</t>
    </r>
    <r>
      <rPr>
        <sz val="8"/>
        <color theme="1"/>
        <rFont val="Symbol"/>
        <family val="1"/>
        <charset val="2"/>
      </rPr>
      <t>x</t>
    </r>
  </si>
  <si>
    <r>
      <t>N</t>
    </r>
    <r>
      <rPr>
        <sz val="11"/>
        <color theme="1"/>
        <rFont val="Symbol"/>
        <family val="1"/>
        <charset val="2"/>
      </rPr>
      <t>x</t>
    </r>
  </si>
  <si>
    <t>As</t>
  </si>
  <si>
    <t>t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</si>
  <si>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c</t>
    </r>
  </si>
  <si>
    <r>
      <t xml:space="preserve">tan </t>
    </r>
    <r>
      <rPr>
        <sz val="11"/>
        <color theme="1"/>
        <rFont val="Symbol"/>
        <family val="1"/>
        <charset val="2"/>
      </rPr>
      <t>a</t>
    </r>
  </si>
  <si>
    <t>y</t>
  </si>
  <si>
    <t>Comunque non più di</t>
  </si>
  <si>
    <t>(eq. 7.4.11 e 7.4.12)</t>
  </si>
  <si>
    <t>sisma +</t>
  </si>
  <si>
    <t>sisma -</t>
  </si>
  <si>
    <t>occorre:</t>
  </si>
  <si>
    <t>Staffe nel nodo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</si>
</sst>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006600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0" fontId="1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0" fillId="3" borderId="0" xfId="0" applyFill="1"/>
    <xf numFmtId="2" fontId="0" fillId="3" borderId="0" xfId="0" applyNumberFormat="1" applyFill="1" applyAlignment="1">
      <alignment horizontal="center"/>
    </xf>
  </cellXfs>
  <cellStyles count="1">
    <cellStyle name="Normale" xfId="0" builtinId="0"/>
  </cellStyles>
  <dxfs count="2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CFFCC"/>
      <color rgb="FF00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7.xml"/><Relationship Id="rId18" Type="http://schemas.openxmlformats.org/officeDocument/2006/relationships/image" Target="../media/image9.emf"/><Relationship Id="rId26" Type="http://schemas.openxmlformats.org/officeDocument/2006/relationships/image" Target="../media/image13.emf"/><Relationship Id="rId39" Type="http://schemas.openxmlformats.org/officeDocument/2006/relationships/customXml" Target="../ink/ink20.xml"/><Relationship Id="rId21" Type="http://schemas.openxmlformats.org/officeDocument/2006/relationships/customXml" Target="../ink/ink11.xml"/><Relationship Id="rId34" Type="http://schemas.openxmlformats.org/officeDocument/2006/relationships/image" Target="../media/image17.emf"/><Relationship Id="rId7" Type="http://schemas.openxmlformats.org/officeDocument/2006/relationships/customXml" Target="../ink/ink4.xml"/><Relationship Id="rId12" Type="http://schemas.openxmlformats.org/officeDocument/2006/relationships/image" Target="../media/image6.emf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38" Type="http://schemas.openxmlformats.org/officeDocument/2006/relationships/image" Target="../media/image19.emf"/><Relationship Id="rId2" Type="http://schemas.openxmlformats.org/officeDocument/2006/relationships/image" Target="../media/image1.emf"/><Relationship Id="rId16" Type="http://schemas.openxmlformats.org/officeDocument/2006/relationships/image" Target="../media/image8.emf"/><Relationship Id="rId20" Type="http://schemas.openxmlformats.org/officeDocument/2006/relationships/image" Target="../media/image10.emf"/><Relationship Id="rId29" Type="http://schemas.openxmlformats.org/officeDocument/2006/relationships/customXml" Target="../ink/ink15.xml"/><Relationship Id="rId1" Type="http://schemas.openxmlformats.org/officeDocument/2006/relationships/customXml" Target="../ink/ink1.xml"/><Relationship Id="rId6" Type="http://schemas.openxmlformats.org/officeDocument/2006/relationships/image" Target="../media/image3.emf"/><Relationship Id="rId11" Type="http://schemas.openxmlformats.org/officeDocument/2006/relationships/customXml" Target="../ink/ink6.xml"/><Relationship Id="rId24" Type="http://schemas.openxmlformats.org/officeDocument/2006/relationships/image" Target="../media/image12.emf"/><Relationship Id="rId32" Type="http://schemas.openxmlformats.org/officeDocument/2006/relationships/image" Target="../media/image16.emf"/><Relationship Id="rId37" Type="http://schemas.openxmlformats.org/officeDocument/2006/relationships/customXml" Target="../ink/ink19.xml"/><Relationship Id="rId40" Type="http://schemas.openxmlformats.org/officeDocument/2006/relationships/image" Target="../media/image20.emf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emf"/><Relationship Id="rId36" Type="http://schemas.openxmlformats.org/officeDocument/2006/relationships/image" Target="../media/image18.emf"/><Relationship Id="rId10" Type="http://schemas.openxmlformats.org/officeDocument/2006/relationships/image" Target="../media/image5.emf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" Type="http://schemas.openxmlformats.org/officeDocument/2006/relationships/image" Target="../media/image2.emf"/><Relationship Id="rId9" Type="http://schemas.openxmlformats.org/officeDocument/2006/relationships/customXml" Target="../ink/ink5.xml"/><Relationship Id="rId14" Type="http://schemas.openxmlformats.org/officeDocument/2006/relationships/image" Target="../media/image7.emf"/><Relationship Id="rId22" Type="http://schemas.openxmlformats.org/officeDocument/2006/relationships/image" Target="../media/image11.emf"/><Relationship Id="rId27" Type="http://schemas.openxmlformats.org/officeDocument/2006/relationships/customXml" Target="../ink/ink14.xml"/><Relationship Id="rId30" Type="http://schemas.openxmlformats.org/officeDocument/2006/relationships/image" Target="../media/image15.emf"/><Relationship Id="rId35" Type="http://schemas.openxmlformats.org/officeDocument/2006/relationships/customXml" Target="../ink/ink18.xml"/><Relationship Id="rId8" Type="http://schemas.openxmlformats.org/officeDocument/2006/relationships/image" Target="../media/image4.emf"/><Relationship Id="rId3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150067</xdr:colOff>
      <xdr:row>13</xdr:row>
      <xdr:rowOff>38722</xdr:rowOff>
    </xdr:from>
    <xdr:to>
      <xdr:col>15</xdr:col>
      <xdr:colOff>615427</xdr:colOff>
      <xdr:row>22</xdr:row>
      <xdr:rowOff>59662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Input penna 2"/>
            <xdr14:cNvContentPartPr/>
          </xdr14:nvContentPartPr>
          <xdr14:nvPr macro=""/>
          <xdr14:xfrm>
            <a:off x="8570167" y="2396160"/>
            <a:ext cx="1760760" cy="1659240"/>
          </xdr14:xfrm>
        </xdr:contentPart>
      </mc:Choice>
      <mc:Fallback xmlns="">
        <xdr:pic>
          <xdr:nvPicPr>
            <xdr:cNvPr id="3" name="Input penna 2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551807" y="2382480"/>
              <a:ext cx="1805400" cy="1698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261907</xdr:colOff>
      <xdr:row>10</xdr:row>
      <xdr:rowOff>19327</xdr:rowOff>
    </xdr:from>
    <xdr:to>
      <xdr:col>15</xdr:col>
      <xdr:colOff>374947</xdr:colOff>
      <xdr:row>23</xdr:row>
      <xdr:rowOff>174247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5" name="Input penna 4"/>
            <xdr14:cNvContentPartPr/>
          </xdr14:nvContentPartPr>
          <xdr14:nvPr macro=""/>
          <xdr14:xfrm>
            <a:off x="9977407" y="1833840"/>
            <a:ext cx="113040" cy="2517120"/>
          </xdr14:xfrm>
        </xdr:contentPart>
      </mc:Choice>
      <mc:Fallback xmlns="">
        <xdr:pic>
          <xdr:nvPicPr>
            <xdr:cNvPr id="5" name="Input penna 4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9967327" y="1825200"/>
              <a:ext cx="142920" cy="2537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522007</xdr:colOff>
      <xdr:row>17</xdr:row>
      <xdr:rowOff>131580</xdr:rowOff>
    </xdr:from>
    <xdr:to>
      <xdr:col>16</xdr:col>
      <xdr:colOff>234847</xdr:colOff>
      <xdr:row>17</xdr:row>
      <xdr:rowOff>171540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8" name="Input penna 7"/>
            <xdr14:cNvContentPartPr/>
          </xdr14:nvContentPartPr>
          <xdr14:nvPr macro=""/>
          <xdr14:xfrm>
            <a:off x="8294407" y="3217680"/>
            <a:ext cx="2303640" cy="39960"/>
          </xdr14:xfrm>
        </xdr:contentPart>
      </mc:Choice>
      <mc:Fallback xmlns="">
        <xdr:pic>
          <xdr:nvPicPr>
            <xdr:cNvPr id="8" name="Input penna 7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8286487" y="3200040"/>
              <a:ext cx="2323800" cy="7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608227</xdr:colOff>
      <xdr:row>15</xdr:row>
      <xdr:rowOff>42172</xdr:rowOff>
    </xdr:from>
    <xdr:to>
      <xdr:col>17</xdr:col>
      <xdr:colOff>390667</xdr:colOff>
      <xdr:row>19</xdr:row>
      <xdr:rowOff>76267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3" name="Input penna 12"/>
            <xdr14:cNvContentPartPr/>
          </xdr14:nvContentPartPr>
          <xdr14:nvPr macro=""/>
          <xdr14:xfrm>
            <a:off x="10323727" y="2761560"/>
            <a:ext cx="1077840" cy="767520"/>
          </xdr14:xfrm>
        </xdr:contentPart>
      </mc:Choice>
      <mc:Fallback xmlns="">
        <xdr:pic>
          <xdr:nvPicPr>
            <xdr:cNvPr id="13" name="Input penna 12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0311487" y="2754000"/>
              <a:ext cx="1104480" cy="78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429427</xdr:colOff>
      <xdr:row>14</xdr:row>
      <xdr:rowOff>138547</xdr:rowOff>
    </xdr:from>
    <xdr:to>
      <xdr:col>13</xdr:col>
      <xdr:colOff>447427</xdr:colOff>
      <xdr:row>17</xdr:row>
      <xdr:rowOff>183780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22" name="Input penna 21"/>
            <xdr14:cNvContentPartPr/>
          </xdr14:nvContentPartPr>
          <xdr14:nvPr macro=""/>
          <xdr14:xfrm>
            <a:off x="8849527" y="2676960"/>
            <a:ext cx="18000" cy="592920"/>
          </xdr14:xfrm>
        </xdr:contentPart>
      </mc:Choice>
      <mc:Fallback xmlns="">
        <xdr:pic>
          <xdr:nvPicPr>
            <xdr:cNvPr id="22" name="Input penna 21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8840887" y="2669760"/>
              <a:ext cx="36720" cy="607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440227</xdr:colOff>
      <xdr:row>18</xdr:row>
      <xdr:rowOff>106402</xdr:rowOff>
    </xdr:from>
    <xdr:to>
      <xdr:col>13</xdr:col>
      <xdr:colOff>462547</xdr:colOff>
      <xdr:row>21</xdr:row>
      <xdr:rowOff>59557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25" name="Input penna 24"/>
            <xdr14:cNvContentPartPr/>
          </xdr14:nvContentPartPr>
          <xdr14:nvPr macro=""/>
          <xdr14:xfrm>
            <a:off x="8860327" y="3378240"/>
            <a:ext cx="22320" cy="496080"/>
          </xdr14:xfrm>
        </xdr:contentPart>
      </mc:Choice>
      <mc:Fallback xmlns="">
        <xdr:pic>
          <xdr:nvPicPr>
            <xdr:cNvPr id="25" name="Input penna 24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8853127" y="3371760"/>
              <a:ext cx="43560" cy="51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600427</xdr:colOff>
      <xdr:row>16</xdr:row>
      <xdr:rowOff>85477</xdr:rowOff>
    </xdr:from>
    <xdr:to>
      <xdr:col>14</xdr:col>
      <xdr:colOff>151447</xdr:colOff>
      <xdr:row>17</xdr:row>
      <xdr:rowOff>88380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31" name="Input penna 30"/>
            <xdr14:cNvContentPartPr/>
          </xdr14:nvContentPartPr>
          <xdr14:nvPr macro=""/>
          <xdr14:xfrm>
            <a:off x="9020527" y="2985840"/>
            <a:ext cx="198720" cy="188640"/>
          </xdr14:xfrm>
        </xdr:contentPart>
      </mc:Choice>
      <mc:Fallback xmlns="">
        <xdr:pic>
          <xdr:nvPicPr>
            <xdr:cNvPr id="31" name="Input penna 30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9011167" y="2976120"/>
              <a:ext cx="220680" cy="21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493147</xdr:colOff>
      <xdr:row>13</xdr:row>
      <xdr:rowOff>124042</xdr:rowOff>
    </xdr:from>
    <xdr:to>
      <xdr:col>18</xdr:col>
      <xdr:colOff>158407</xdr:colOff>
      <xdr:row>21</xdr:row>
      <xdr:rowOff>28237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33" name="Input penna 32"/>
            <xdr14:cNvContentPartPr/>
          </xdr14:nvContentPartPr>
          <xdr14:nvPr macro=""/>
          <xdr14:xfrm>
            <a:off x="8913247" y="2481480"/>
            <a:ext cx="2903760" cy="1361520"/>
          </xdr14:xfrm>
        </xdr:contentPart>
      </mc:Choice>
      <mc:Fallback xmlns="">
        <xdr:pic>
          <xdr:nvPicPr>
            <xdr:cNvPr id="33" name="Input penna 32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908207" y="2475360"/>
              <a:ext cx="2914920" cy="137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450067</xdr:colOff>
      <xdr:row>14</xdr:row>
      <xdr:rowOff>108667</xdr:rowOff>
    </xdr:from>
    <xdr:to>
      <xdr:col>17</xdr:col>
      <xdr:colOff>610627</xdr:colOff>
      <xdr:row>16</xdr:row>
      <xdr:rowOff>93037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38" name="Input penna 37"/>
            <xdr14:cNvContentPartPr/>
          </xdr14:nvContentPartPr>
          <xdr14:nvPr macro=""/>
          <xdr14:xfrm>
            <a:off x="11460967" y="2647080"/>
            <a:ext cx="160560" cy="346320"/>
          </xdr14:xfrm>
        </xdr:contentPart>
      </mc:Choice>
      <mc:Fallback xmlns="">
        <xdr:pic>
          <xdr:nvPicPr>
            <xdr:cNvPr id="38" name="Input penna 37"/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453767" y="2637720"/>
              <a:ext cx="178560" cy="365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459307</xdr:colOff>
      <xdr:row>17</xdr:row>
      <xdr:rowOff>120780</xdr:rowOff>
    </xdr:from>
    <xdr:to>
      <xdr:col>13</xdr:col>
      <xdr:colOff>469387</xdr:colOff>
      <xdr:row>18</xdr:row>
      <xdr:rowOff>18562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41" name="Input penna 40"/>
            <xdr14:cNvContentPartPr/>
          </xdr14:nvContentPartPr>
          <xdr14:nvPr macro=""/>
          <xdr14:xfrm>
            <a:off x="8879407" y="3206880"/>
            <a:ext cx="10080" cy="83520"/>
          </xdr14:xfrm>
        </xdr:contentPart>
      </mc:Choice>
      <mc:Fallback xmlns="">
        <xdr:pic>
          <xdr:nvPicPr>
            <xdr:cNvPr id="41" name="Input penna 40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8868967" y="3194640"/>
              <a:ext cx="34560" cy="103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101167</xdr:colOff>
      <xdr:row>13</xdr:row>
      <xdr:rowOff>149602</xdr:rowOff>
    </xdr:from>
    <xdr:to>
      <xdr:col>18</xdr:col>
      <xdr:colOff>249487</xdr:colOff>
      <xdr:row>15</xdr:row>
      <xdr:rowOff>119572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45" name="Input penna 44"/>
            <xdr14:cNvContentPartPr/>
          </xdr14:nvContentPartPr>
          <xdr14:nvPr macro=""/>
          <xdr14:xfrm>
            <a:off x="11759767" y="2507040"/>
            <a:ext cx="148320" cy="331920"/>
          </xdr14:xfrm>
        </xdr:contentPart>
      </mc:Choice>
      <mc:Fallback xmlns="">
        <xdr:pic>
          <xdr:nvPicPr>
            <xdr:cNvPr id="45" name="Input penna 44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1748967" y="2496600"/>
              <a:ext cx="173520" cy="354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429427</xdr:colOff>
      <xdr:row>14</xdr:row>
      <xdr:rowOff>49267</xdr:rowOff>
    </xdr:from>
    <xdr:to>
      <xdr:col>13</xdr:col>
      <xdr:colOff>482707</xdr:colOff>
      <xdr:row>14</xdr:row>
      <xdr:rowOff>110107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47" name="Input penna 46"/>
            <xdr14:cNvContentPartPr/>
          </xdr14:nvContentPartPr>
          <xdr14:nvPr macro=""/>
          <xdr14:xfrm>
            <a:off x="8849527" y="2587680"/>
            <a:ext cx="53280" cy="60840"/>
          </xdr14:xfrm>
        </xdr:contentPart>
      </mc:Choice>
      <mc:Fallback xmlns="">
        <xdr:pic>
          <xdr:nvPicPr>
            <xdr:cNvPr id="47" name="Input penna 46"/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837647" y="2575800"/>
              <a:ext cx="77040" cy="8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364747</xdr:colOff>
      <xdr:row>11</xdr:row>
      <xdr:rowOff>156952</xdr:rowOff>
    </xdr:from>
    <xdr:to>
      <xdr:col>18</xdr:col>
      <xdr:colOff>505807</xdr:colOff>
      <xdr:row>20</xdr:row>
      <xdr:rowOff>93292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53" name="Input penna 52"/>
            <xdr14:cNvContentPartPr/>
          </xdr14:nvContentPartPr>
          <xdr14:nvPr macro=""/>
          <xdr14:xfrm>
            <a:off x="11375647" y="2152440"/>
            <a:ext cx="788760" cy="1574640"/>
          </xdr14:xfrm>
        </xdr:contentPart>
      </mc:Choice>
      <mc:Fallback xmlns="">
        <xdr:pic>
          <xdr:nvPicPr>
            <xdr:cNvPr id="53" name="Input penna 52"/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1360887" y="2137320"/>
              <a:ext cx="812160" cy="1599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160987</xdr:colOff>
      <xdr:row>13</xdr:row>
      <xdr:rowOff>116842</xdr:rowOff>
    </xdr:from>
    <xdr:to>
      <xdr:col>18</xdr:col>
      <xdr:colOff>605167</xdr:colOff>
      <xdr:row>16</xdr:row>
      <xdr:rowOff>102757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64" name="Input penna 63"/>
            <xdr14:cNvContentPartPr/>
          </xdr14:nvContentPartPr>
          <xdr14:nvPr macro=""/>
          <xdr14:xfrm>
            <a:off x="11171887" y="2474280"/>
            <a:ext cx="1091880" cy="528840"/>
          </xdr14:xfrm>
        </xdr:contentPart>
      </mc:Choice>
      <mc:Fallback xmlns="">
        <xdr:pic>
          <xdr:nvPicPr>
            <xdr:cNvPr id="64" name="Input penna 63"/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11162887" y="2464560"/>
              <a:ext cx="1112040" cy="55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602887</xdr:colOff>
      <xdr:row>17</xdr:row>
      <xdr:rowOff>142380</xdr:rowOff>
    </xdr:from>
    <xdr:to>
      <xdr:col>15</xdr:col>
      <xdr:colOff>203947</xdr:colOff>
      <xdr:row>18</xdr:row>
      <xdr:rowOff>140242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68" name="Input penna 67"/>
            <xdr14:cNvContentPartPr/>
          </xdr14:nvContentPartPr>
          <xdr14:nvPr macro=""/>
          <xdr14:xfrm>
            <a:off x="9670687" y="3228480"/>
            <a:ext cx="248760" cy="183600"/>
          </xdr14:xfrm>
        </xdr:contentPart>
      </mc:Choice>
      <mc:Fallback xmlns="">
        <xdr:pic>
          <xdr:nvPicPr>
            <xdr:cNvPr id="68" name="Input penna 67"/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9659527" y="3220560"/>
              <a:ext cx="268200" cy="20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286867</xdr:colOff>
      <xdr:row>16</xdr:row>
      <xdr:rowOff>16717</xdr:rowOff>
    </xdr:from>
    <xdr:to>
      <xdr:col>13</xdr:col>
      <xdr:colOff>382267</xdr:colOff>
      <xdr:row>16</xdr:row>
      <xdr:rowOff>160717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71" name="Input penna 70"/>
            <xdr14:cNvContentPartPr/>
          </xdr14:nvContentPartPr>
          <xdr14:nvPr macro=""/>
          <xdr14:xfrm>
            <a:off x="8706967" y="2917080"/>
            <a:ext cx="95400" cy="144000"/>
          </xdr14:xfrm>
        </xdr:contentPart>
      </mc:Choice>
      <mc:Fallback xmlns="">
        <xdr:pic>
          <xdr:nvPicPr>
            <xdr:cNvPr id="71" name="Input penna 70"/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8699407" y="2909520"/>
              <a:ext cx="117720" cy="167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204067</xdr:colOff>
      <xdr:row>21</xdr:row>
      <xdr:rowOff>24277</xdr:rowOff>
    </xdr:from>
    <xdr:to>
      <xdr:col>13</xdr:col>
      <xdr:colOff>487027</xdr:colOff>
      <xdr:row>23</xdr:row>
      <xdr:rowOff>60847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72" name="Input penna 71"/>
            <xdr14:cNvContentPartPr/>
          </xdr14:nvContentPartPr>
          <xdr14:nvPr macro=""/>
          <xdr14:xfrm>
            <a:off x="8624167" y="3839040"/>
            <a:ext cx="282960" cy="398520"/>
          </xdr14:xfrm>
        </xdr:contentPart>
      </mc:Choice>
      <mc:Fallback xmlns="">
        <xdr:pic>
          <xdr:nvPicPr>
            <xdr:cNvPr id="72" name="Input penna 71"/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8612647" y="3826440"/>
              <a:ext cx="304560" cy="426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201067</xdr:colOff>
      <xdr:row>26</xdr:row>
      <xdr:rowOff>133882</xdr:rowOff>
    </xdr:from>
    <xdr:to>
      <xdr:col>16</xdr:col>
      <xdr:colOff>216127</xdr:colOff>
      <xdr:row>27</xdr:row>
      <xdr:rowOff>427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82" name="Input penna 81"/>
            <xdr14:cNvContentPartPr/>
          </xdr14:nvContentPartPr>
          <xdr14:nvPr macro=""/>
          <xdr14:xfrm>
            <a:off x="9916567" y="4853520"/>
            <a:ext cx="662760" cy="47520"/>
          </xdr14:xfrm>
        </xdr:contentPart>
      </mc:Choice>
      <mc:Fallback xmlns="">
        <xdr:pic>
          <xdr:nvPicPr>
            <xdr:cNvPr id="82" name="Input penna 81"/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9910447" y="4838040"/>
              <a:ext cx="682560" cy="79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339787</xdr:colOff>
      <xdr:row>25</xdr:row>
      <xdr:rowOff>2377</xdr:rowOff>
    </xdr:from>
    <xdr:to>
      <xdr:col>15</xdr:col>
      <xdr:colOff>475387</xdr:colOff>
      <xdr:row>26</xdr:row>
      <xdr:rowOff>130642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83" name="Input penna 82"/>
            <xdr14:cNvContentPartPr/>
          </xdr14:nvContentPartPr>
          <xdr14:nvPr macro=""/>
          <xdr14:xfrm>
            <a:off x="8759887" y="4541040"/>
            <a:ext cx="1431000" cy="309240"/>
          </xdr14:xfrm>
        </xdr:contentPart>
      </mc:Choice>
      <mc:Fallback xmlns="">
        <xdr:pic>
          <xdr:nvPicPr>
            <xdr:cNvPr id="83" name="Input penna 82"/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8751247" y="4533840"/>
              <a:ext cx="1449000" cy="326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206467</xdr:colOff>
      <xdr:row>27</xdr:row>
      <xdr:rowOff>149827</xdr:rowOff>
    </xdr:from>
    <xdr:to>
      <xdr:col>16</xdr:col>
      <xdr:colOff>319087</xdr:colOff>
      <xdr:row>29</xdr:row>
      <xdr:rowOff>125917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89" name="Input penna 88"/>
            <xdr14:cNvContentPartPr/>
          </xdr14:nvContentPartPr>
          <xdr14:nvPr macro=""/>
          <xdr14:xfrm>
            <a:off x="9921967" y="5050440"/>
            <a:ext cx="760320" cy="338040"/>
          </xdr14:xfrm>
        </xdr:contentPart>
      </mc:Choice>
      <mc:Fallback xmlns="">
        <xdr:pic>
          <xdr:nvPicPr>
            <xdr:cNvPr id="89" name="Input penna 88"/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9910087" y="5035680"/>
              <a:ext cx="784800" cy="3625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0:59.445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0127F66D-7F5D-483A-A36C-65959CF16E0F}" emma:medium="tactile" emma:mode="ink">
          <msink:context xmlns:msink="http://schemas.microsoft.com/ink/2010/main" type="inkDrawing" rotatedBoundingBox="23874,6606 28778,6753 28640,11338 23736,11190" semanticType="enclosure" shapeName="Other">
            <msink:sourceLink direction="with" ref="{A0015ABF-DD07-4ABB-98ED-CAD5D0A171EC}"/>
            <msink:sourceLink direction="with" ref="{CE552743-7F2B-4C0C-A7E2-70C77E3D3574}"/>
            <msink:sourceLink direction="with" ref="{B15D992C-672F-4155-AAE4-CE747F78C171}"/>
            <msink:sourceLink direction="with" ref="{020829D5-D1DF-4655-9B48-AA3E557350C3}"/>
            <msink:destinationLink direction="with" ref="{34841707-433F-46CE-9023-68081E500F51}"/>
          </msink:context>
        </emma:interpretation>
      </emma:emma>
    </inkml:annotationXML>
    <inkml:trace contextRef="#ctx0" brushRef="#br0">1956 70 52 0,'-3'3'19'0,"3"-3"-15"0,-12 4 6 0,9-4 3 16,3 3-7-16,-12-3 6 15,12 3-8-15,-15-3 5 16,11 4-5-16,-14-4 11 16,2 3-8-16,1-3 7 0,0 3-7 15,-7-3 0-15,3 4-4 0,-11-4 5 16,3 3-5-16,-7 0 6 16,4 4-6-16,-4 0 8 15,0 0-7-15,-3 3 3 31,6 3-4-31,-14 4 0 16,11-1-1-16,-7 5 1 0,-1-1-2 16,-7 0-1-16,12 3 1 0,-16 4-1 15,8 0 0-15,-8 3 0 16,11-3 0-16,-7 6 4 16,8-2-2-16,-4 2 4 15,7-3-4-15,-7 7-1 16,3-3 0-16,1 2 1 15,-1 1-1-15,1 7-1 16,7-4 1-16,-11 10-1 16,11-6 0-16,-12 3-3 15,12-4 2-15,-3 4 1 16,7-3 0-16,-8 3 2 16,11-4-1-16,-6 8-1 15,2-1 1-15,1 0-1 16,11-3 0-16,-11 3 2 15,11 1-1-15,-15-1 2 16,16-3-2-16,-9 3 6 16,8-3-4-16,0 3 1 15,1-3-2-15,-1 7 1 16,4-4-2-16,0 4 8 16,3-4-5-16,-3 4 5 0,11-7-5 0,-7 3 5 15,11-3-6-15,-4 0 8 16,4-4-7-16,-3 8 1 15,6-5-3-15,-3 8 1 16,0 0-2-16,0-1 4 16,0-2-3-16,4 2 1 15,7-6-1-15,-7 0-2 32,4-7 1-32,-1 4 3 15,5-1-2-15,-9 4 4 0,12-3-4 16,1 3 1-16,-1 0-1 0,-8 0 1 15,8-4-2-15,0 4 4 16,0 0-3-16,-3-3 4 16,3-4-4-16,-4 0-5 15,4-3 1-15,8 3 8 16,-4-3-4-16,-4 3 9 16,4-3-7-16,3 7 1 15,1-1-3-15,-1 4 1 16,5-7-2-16,-5 1 2 0,5-5-2 0,-1-2 2 15,1-1-2-15,3 1 2 32,-8-4-2-32,12 0 2 15,-7-3-2-15,7 0 2 16,-4 0-2-16,-4 0 2 16,4-1-2-16,4 1 2 15,-7 0-2-15,-1 3-1 16,4-3 1-16,0 3-1 15,-3 0 0-15,7 0 4 16,-8 1-2-16,12-1 4 0,-12-3-4 16,8-4 6-16,0-3-5 0,8 0 3 15,-5 0-3-15,5 0 0 16,-1 1-1-16,1-1 1 16,-5-4-2-16,1-2 2 15,7 3-2-15,-3-4 6 16,-1 0-4-16,5-3-1 15,-1 1-1-15,4-5 1 16,-8 4-1-16,8-3 6 16,0 3-4-16,0-3 3 15,-7 3-3-15,-1-3-2 16,5-1 0-16,3-2 1 16,-4-1-1-16,8 0 4 15,-1 1-3-15,1-4-1 16,11 3 0-16,-7 0-1 15,-4 1 0-15,-4-4 2 16,-4 0-1-16,4-4 2 16,-8 4-2-16,8-3-1 15,0 3 1-15,4-3 1 16,-4-1-1-16,8-2 2 0,-5 6-2 0,1-4-1 16,-4 4 1-16,8-6-1 15,-16 2 0-15,16-6 4 16,-12 3-2-16,15-6-3 15,-11 6 0-15,4-3 1 16,-4 4 0-16,12-8 2 16,-12 7-1-16,3-6-1 15,-6 3 1-15,-1-7-4 32,-4 7 2-32,5-3-1 15,-1 3 0-15,-4-7 4 16,8 7-1-16,-3-10-1 0,-1 3 1 0,4-6-1 15,-8 2 0-15,8-5 0 16,-15 2 0-16,8-9 0 16,-5 13 0-16,-3-11 0 15,0 8 0-15,0-7 0 16,0 3 0-16,4-7 2 16,-4 8-1-16,0-8-1 15,0 7 1-15,0-10-1 16,0 11 0-16,-4-11 0 0,0 10 0 15,-4-10-3 1,1 7 2-16,-5-10 3 16,5 6-1-16,-5-13-1 15,-7 10 1-15,0-6-1 16,4 6 0-16,-4-3 0 16,0 6 0-16,1-6 2 15,-5 7-1-15,-4-8-1 16,-3 8 1-16,7-7-4 15,-7 6 2-15,8-16-1 16,-9 10 0-16,5-17 0 16,-1 3 0-16,-7-6 0 0,4 13 0 15,-4-7 4-15,8 11-1 16,-16-4 2-16,8 10-2 0,-4-7-1 16,4 1-2-16,0-4-1 15,0-4 2-15,0-2 0 0,0-4 1 16,0 3 0-16,0 4 2 0,0 3 1 15,0-3 1-15,0 6-7 16,-3 4 0-16,-1 3 3 16,-4 0 2-1,5-3-3-15,-9 0-1 16,8 0 3-16,-7-4 1 16,7 0-3-16,1 1 1 15,-9 3 0-15,9-1 2 0,-1 5-1 16,-8-1 2-16,1 0-2 15,4 3 2-15,-8 4-4 16,-1-3 0-16,1-1 1 16,0 1 0-16,-4-4-5 15,4-3 1-15,0-4 2 0,0-3 1 16,4 3 1-16,-4 4 2 16,3 0-1-16,-3 7-1 15,0-4 3-15,-4 3 0 16,1 1-4-16,-1 2-1 15,-4 1-2-15,4-3 3 16,-3-1-2 0,-5-3-1-16,5 1 0 15,-5-1 3-15,8 0 0 16,-11-3 1-16,11 6 0 16,-3 1 2-16,-5 2-1 15,5 1-1-15,-5 3 1 0,-7 1-1 16,0-1 0-16,16 10 0 15,3 4 0-15,-12-4 0 16,-14-17-5-16,-5 4-1 16,9 3-2-16,-5 1 0 0,1-1 5 15,-1 0 1-15,1 0 2 16,-1 4 0-16,5 3-5 16,-9 0 1-16,1-1 0 15,4 5 2-15,-5-1-4 16,-3 0 0-16,0 4-2 0,0-1 0 15,0 4 2-15,0 4 4 16,0-1 1-16,4 4 1 16,-4-1-3-16,8 1 2 15,-5-4-1-15,-3 0 0 16,0 1 2-16,0-1 0 16,0 0 0-1,0 1 0-15,0 2-3 16,8 1 0-16,-4 3-1 0,-1 0 0 15,-3 3 0-15,8-3 0 16,-8 0 0-16,0 0 0 16,0 0-2-16,0 0 1 15,0 0 3-15,0 0 3 16,0-3 0-16,-8 0-1 16,8-4-2-16,0 0 1 15,-4-3-15-15,-3-3-4 16,-8-4-43-16,-12 7-19 15,-7 7-8-15</inkml:trace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10.924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7D0C736A-1F9F-447E-ABF8-21FD5EE3252E}" emma:medium="tactile" emma:mode="ink">
          <msink:context xmlns:msink="http://schemas.microsoft.com/ink/2010/main" type="inkDrawing" rotatedBoundingBox="24659,9138 24689,8907 24696,8908 24666,9139" semanticType="callout" shapeName="Other">
            <msink:sourceLink direction="with" ref="{073B65CE-6682-44E0-B6BF-4F3ADDC1235A}"/>
          </msink:context>
        </emma:interpretation>
      </emma:emma>
    </inkml:annotationXML>
    <inkml:trace contextRef="#ctx0" brushRef="#br0">506 805 96 0,'0'0'38'0,"0"3"-29"0,0-3 14 16,0 0 6-16,0 0-14 16,0 7-3-16,0-1-8 15,0 4-1-15,0 1-1 16,-4 5-2-16,-4 4 1 0,8 7-1 16,-3 3 0-16,-1 4-29 15,-4-1-46-15,8 1 4 16</inkml:trace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43.024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EAA3AD10-73B3-4054-813A-9825AFAFE23C}" emma:medium="tactile" emma:mode="ink">
          <msink:context xmlns:msink="http://schemas.microsoft.com/ink/2010/main" type="inkDrawing" rotatedBoundingBox="32694,6950 33122,7856 33040,7895 32611,6989" semanticType="callout" shapeName="Other">
            <msink:sourceLink direction="with" ref="{66FB3607-6B62-46F7-A9AC-D575D1482CFB}"/>
            <msink:sourceLink direction="with" ref="{C7D1DE6E-F69B-41EA-A132-5B3563A107F3}"/>
          </msink:context>
        </emma:interpretation>
      </emma:emma>
    </inkml:annotationXML>
    <inkml:trace contextRef="#ctx0" brushRef="#br0">7 3 124 0,'-7'-3'49'0,"7"3"-38"0,0 0 8 15,0 0 3-15,0 0-9 16,0 0 0-16,0 7-9 15,0-1-3-15,0 1-1 16,0 0 4-16,7-1 2 0,-7 4 2 16,0 0 0-16,15 1 2 15,-11-1 1-15,-4 3 1 16,12 0 0-16,-9 4-4 16,12 3 0-16,-11-3-3 15,11 0 0-15,0 3-3 16,-7 0-2-16,-1 0 1 0,8 0-1 15,1 0 0-15,-1 7 2 16,0 0 1-16,7 3 1 16,-7 0 0-16,4 0 2 0,-4 1-3 15,0 2 0-15,4-3 3 16,-7 0 1-16,-5-3-3 16,8 0-3-16,0-4 0 15,-3 1-1-15,3-1 0 16,-8 1 0-1,5-4 2-15,-9-3 1 16,12-1-4-16,-11 1-1 16,4 0 3-16,-1 0 3 15,1-4-3-15,-8 1-3 16,0-1 1-16,0 0 0 16,0 1 3-16,0-4 1 15,0 0-4-15,0 0-1 0,0 0 1 16,0-3 2-16,-8-1-7 0,8-2-3 15,0-1-20-15,0-3-6 16,-7 3-4-16,7-3-1 16,0 0 2-1,-8 0 1-15,8 0 18 16,-4 0 9-16,4 0 7 0,-3 0-3 16,3 0 0-16,0 0 3 15,-12 0 1-15</inkml:trace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15.477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BF45EE20-173F-4505-924A-33F1F5EF0A1E}" emma:medium="tactile" emma:mode="ink">
          <msink:context xmlns:msink="http://schemas.microsoft.com/ink/2010/main" type="inkDrawing" rotatedBoundingBox="24535,7310 24632,7148 24739,7212 24642,7374" shapeName="Other"/>
        </emma:interpretation>
      </emma:emma>
    </inkml:annotationXML>
    <inkml:trace contextRef="#ctx0" brushRef="#br0">-56-1616 20 0,'3'10'11'0,"-3"-10"-9"0,16 7 9 0,-13-7 7 31,-3 0-10-31,12-3 12 15,-5 3-12-15,4-4 12 16,1 1-12-16,-5-7 7 16,8 0-8-16,-11-4 0 0,11 4-4 15,-15-3-2-15,12 6 0 16,-12-6 1-16,3 6-1 0,-6-3 4 16,-1 7-3-16,-8-4 1 15,1 4-1-15,0-1-6 16,3 4 2-16,-7 0-1 15,8 7 1-15,-8-4 0 16,3 7 0-16,5 4 2 16,-1-1 0-16,4 4 2 15,1 0-1-15,-5 0 2 0,8-1-2 16,0 1 4-16,8 0-3 0,-5-7 8 31,-3 0-6-31,4-10 10 16,8-3-8-16,-9-11 8 15,5 4-8-15,-8-7 16 16,4 4-12-16,-8-4 9 16,4 4-11-16,-8-4 2 15,5 7-6-15,-9 0-2 16,8 3-1-16,1 1-4 0,-5 2 2 0,4 1-8 16,4 6 5-16,-7 1-38 15,7 2 23-15,-8 1-62 16,8 3 45-16</inkml:trace>
  </inkml:traceGroup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49.556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68888BD4-2A6F-4991-B36C-F5271CA32D8A}" emma:medium="tactile" emma:mode="ink">
          <msink:context xmlns:msink="http://schemas.microsoft.com/ink/2010/main" type="writingRegion" rotatedBoundingBox="32698,5554 34574,9866 33177,10473 31301,6161"/>
        </emma:interpretation>
      </emma:emma>
    </inkml:annotationXML>
    <inkml:traceGroup>
      <inkml:annotationXML>
        <emma:emma xmlns:emma="http://www.w3.org/2003/04/emma" version="1.0">
          <emma:interpretation id="{A41CE9DD-4705-4D7F-9D5E-D47CF08B5211}" emma:medium="tactile" emma:mode="ink">
            <msink:context xmlns:msink="http://schemas.microsoft.com/ink/2010/main" type="paragraph" rotatedBoundingBox="32698,5554 34574,9866 33177,10473 31301,616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682091F-6163-47A1-99FE-DF8428ACDF0E}" emma:medium="tactile" emma:mode="ink">
              <msink:context xmlns:msink="http://schemas.microsoft.com/ink/2010/main" type="line" rotatedBoundingBox="32698,5554 34574,9866 33177,10473 31301,6161"/>
            </emma:interpretation>
          </emma:emma>
        </inkml:annotationXML>
        <inkml:traceGroup>
          <inkml:annotationXML>
            <emma:emma xmlns:emma="http://www.w3.org/2003/04/emma" version="1.0">
              <emma:interpretation id="{05B108D6-D671-4F74-AB51-409C6942B9FD}" emma:medium="tactile" emma:mode="ink">
                <msink:context xmlns:msink="http://schemas.microsoft.com/ink/2010/main" type="inkWord" rotatedBoundingBox="31962,5874 32307,6667 31808,6884 31463,6091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-751 30 100 0,'0'0'38'0,"-11"0"-29"0,22 0 10 0,-11 0 3 0,0 0-8 16,0 0-3-16,0-3 5 16,0-1 3-16,0 1-9 15,-11-4-1-15,11 1 1 0,-4-1 5 32,1-3 3-32,3 0-5 15,-12 0-3-15,5 0-3 0,-5-4 0 0,5 1 0 31,-8 0 1-31,3-1 0 16,-3-3 0-16,0 1-2 16,8-5 1-16,-1-2-2 0,-7 0 2 15,8-4-4-15,-5 0 0 16,-3 0-3-16,0-3-1 16,4 0 3-16,-4 0 3 15,3-1 0-15,-3 5 0 16,8-1-6-16,-4-3 1 0,7 6-2 15,-8 1 0-15,9 3 2 16,-9 0 2-16,12 3-1 16,-7 0-1-16,-1 0 1 15,8 4-1-15,-4 3 0 16,1 0 0-16,-5 0 0 0,4 3 0 16,4 0 0-16,0 4 0 31,0 0 0-31,0-1 2 15,0 4-3-15,-3 0 0 0,-9 0 1 16,12 4 0-16,0-1 0 16,-3 4 2-16,-9 3-1 0,5 3-1 15,-5 7 1-15,5 4-1 16,-4 3 0-16,-1 3 0 16,-3 7 0-1,8 3 0-15,-5-7-3 16,-3-3 2-16,11-6 1 0,-7-4 0 15,7-3 2-15,4-7 1 16,-3-7-4-16,-1-3 1 16,4-7 2-16,0-6 1 15,4-7-1-15,-1-4-2 0,-3-2 1 16,4-1 1-16,-4-3-1 16,11 3-1-16,-7 0-2 15,-4 4-1-15,8-1 2 16,-4 4 2-1,-1 0-2-15,5 3-2 16,-4 0 4-16,3 1 1 16,4 2-3-16,-7 1 1 15,8-1 0-15,-9 4 2 0,5 0-1 16,-4 4-1-16,-1-1 1 16,1 0 1-16,4 4-1 15,-1 0-1-15,5 3 1 16,-9 0-1-16,12 0 0 15,4 3 0-15,-4 0 0 0,0 4 2 16,4 3 1-16,-4 0 3 16,0 0 1-16,4 0 1 15,-7 0-2-15,10 0-1 16,-7-3-3-16,4 0-2 16,4-4-2-16,-1 0 1 15,-3-3-43-15,4 0-20 16,0 0-54-16</inkml:trace>
        </inkml:traceGroup>
        <inkml:traceGroup>
          <inkml:annotationXML>
            <emma:emma xmlns:emma="http://www.w3.org/2003/04/emma" version="1.0">
              <emma:interpretation id="{A1BA3491-4570-40D2-80B0-240A592F2B1C}" emma:medium="tactile" emma:mode="ink">
                <msink:context xmlns:msink="http://schemas.microsoft.com/ink/2010/main" type="inkWord" rotatedBoundingBox="33205,6718 33213,6735 32837,6899 32829,6881"/>
              </emma:interpretation>
              <emma:one-of disjunction-type="recognition" id="oneOf1">
                <emma:interpretation id="interp1" emma:lang="" emma:confidence="1">
                  <emma:literal/>
                </emma:interpretation>
              </emma:one-of>
            </emma:emma>
          </inkml:annotationXML>
          <inkml:trace contextRef="#ctx0" brushRef="#br0" timeOffset="-5466.5949">0 151 52 0,'7'-7'19'0,"5"4"-15"0,3-7 6 0,-8 6 3 16,8-2-1-16,0-1 3 16,16-7 3-16,2 4 1 0,-2-3-8 0,3 3-4 15,-4 0-7-15,-8 0 0 31,9 0 0-31,-13 3 0 16,-3-3-14-16,12 3-3 0,-16 1-29 16,16-1-10-16</inkml:trace>
        </inkml:traceGroup>
        <inkml:traceGroup>
          <inkml:annotationXML>
            <emma:emma xmlns:emma="http://www.w3.org/2003/04/emma" version="1.0">
              <emma:interpretation id="{C7D1DE6E-F69B-41EA-A132-5B3563A107F3}" emma:medium="tactile" emma:mode="ink">
                <msink:context xmlns:msink="http://schemas.microsoft.com/ink/2010/main" type="inkWord" rotatedBoundingBox="33136,7825 34111,10067 33177,10473 32202,8232">
                  <msink:destinationLink direction="with" ref="{EAA3AD10-73B3-4054-813A-9825AFAFE23C}"/>
                </msink:context>
              </emma:interpretation>
              <emma:one-of disjunction-type="recognition" id="oneOf2">
                <emma:interpretation id="interp2" emma:lang="" emma:confidence="0">
                  <emma:literal>in</emma:literal>
                </emma:interpretation>
                <emma:interpretation id="interp3" emma:lang="" emma:confidence="0">
                  <emma:literal>In</emma:literal>
                </emma:interpretation>
                <emma:interpretation id="interp4" emma:lang="" emma:confidence="0">
                  <emma:literal>un</emma:literal>
                </emma:interpretation>
                <emma:interpretation id="interp5" emma:lang="" emma:confidence="0">
                  <emma:literal>Or</emma:literal>
                </emma:interpretation>
                <emma:interpretation id="interp6" emma:lang="" emma:confidence="0">
                  <emma:literal>Oh</emma:literal>
                </emma:interpretation>
              </emma:one-of>
            </emma:emma>
          </inkml:annotationXML>
          <inkml:trace contextRef="#ctx0" brushRef="#br0" timeOffset="1848.644">592 2718 132 0,'3'-3'52'0,"-3"3"-41"0,0 6 18 0,0-2 19 15,4-1-27-15,-4 4 17 16,0 6-23-16,0 0 1 16,0 4-10-16,-4 3-3 15,4 4-2-15,-3-1 1 16,-5 1-1-16,4 3 2 15,1-4-2-15,-9 0 2 16,12 1-2-16,-19-4-7 16,19-3 3-16,-18 0-10 15,14-7 8-15,-11-7-9 16,3 0 8-16,-3-6-2 0,0 0 5 0,0-7 0 16,8-4 1-16,-8-3 0 15,3 4 0-15,5-10 2 16,-1 6 0-16,1-7 0 15,7 4 0-15,-4-3 0 16,4 3 0-16,-8-4 0 16,8 7 0-16,0-3 2 15,0 4-1-15,-3-5 4 16,6 8-3-16,-3-4 4 16,0 4-4-16,0-4-1 31,0 4 0-31,0-4 3 0,0 4-2 15,0-1 1-15,0 4-1 0,0 0 5 16,0 7-4-16,0-4 3 16,0 4-3-16,0-4-2 15,8 7 0-15,-4-3 3 0,-1 6-2 16,9-3 8-16,-5 7-6 0,8-1 12 16,0 1-9-16,12 0 12 15,-5-1-11-15,12-2 5 16,0 2-8-16,0-6-2 15,0 4-2-15,-4-8 1 16,12 4-1-16,-5-3-1 16,-3 0 1-16,-3-4-15 15,3 4 8-15,-4-7-46 32,4 6 29-32,-4-6-104 15,-8 4 70-15</inkml:trace>
          <inkml:trace contextRef="#ctx0" brushRef="#br0" timeOffset="2829.8755">678 3257 88 0,'4'0'33'0,"-4"0"-26"0,23 4 18 0,-16-4 24 16,1 0-27-16,-1 0 12 15,8 0-20-15,1-4 7 16,-5 4-12-16,-4-6 8 31,8 2-9-31,-11-2 2 16,8 2-6-16,-12-2 0 15,11 6-2-15,-11-4 1 16,0 4-2-16,-11 0-1 16,7 4 1-16,-19-1-4 15,19 4 2-15,-14-4-1 16,2 4 0-16,1-1 0 0,0 5 0 0,0-1 2 15,11 3 0-15,-11-3-3 16,0 3 2-16,15-2 1 16,-7 2 0-16,-1-3 2 15,16 0-1-15,-1-7-1 16,-7 4 1-16,15-7-1 16,-11 3 0-16,4-3 0 15,-5 0 0-15,-3 0 0 16,0 0 0-16,-3 0 2 15,3 0-1-15,-12 0-1 16,12 0 1-16,-15 0-4 16,15 4 2-16,-15-4-1 15,15 3 0-15,-7 0 2 0,-1 4 0 16,4 0-3-16,1 0 2 0,-1-1-10 16,4 1 6-16,0 0-5 15,4 3 6-15,-1-4 0 16,1 5 2-16,4-1-3 15,-1 0 3-15,-7 0 1 32,15 3 1-32,-15-3 0 0,0 0 0 0,12-3 4 31,-9 0-2-31,1-1 8 0,7 1-6 16,-11-7 10-16,0 3-8 15,0 1 14-15,0-1-11 0,0 0 5 16,0 4-9-16,-11-4 0 15,7 4-3-15,1 0-2 16,-9 0 1-16,5-1-1 16,-1 4 0-16,1-6-51 15,7 2 28-15,-12-2-94 0,5-1 65 16</inkml:trace>
          <inkml:trace contextRef="#ctx0" brushRef="#br0" timeOffset="-2117.4427">-76 1555 96 0,'-3'-3'38'0,"3"9"-29"0,-4-9 12 0,4 3 7 15,0 0-7-15,0 0-2 16,0 0-3-16,0 0 3 15,0 0-11-15,-8 3 2 0,8 1 3 0,0-4-5 16,0 0 0-16,0 0 0 16,0 0 0-16,0 6-2 15,0 1 1-15,0 0 0 16,0-1 1-16,0 1-4 16,8 3-1-16,-4 0-1 15,-1 0-2-15,-3 4 3 16,8-1 0-16,-4 4-1 15,3 3 1-15,4 3-2 16,-7 4-1-16,11 7 9 16,0-1 6-16,4 1-16 0,-4 3-6 0,0-7 9 15,4 0 5-15,-4-3-7 16,12 0-4-16,-8-1 6 16,-12 1 5-16,16-3-1 15,-4-1 2-15,-12-3-3 16,8 0 2-16,-3 1-2 15,-9-5 0-15,12 1-1 16,-3 0 2-16,-5 0-5 0,1-4-1 16,-1 0 2-16,-7 1 1 31,12-4-1-31,-9 0 1 16,-3 0-4-16,0 0 0 0,0-3-17 15,0-1-8-15,0-2-28 16,-3-4-11-16</inkml:trace>
          <inkml:trace contextRef="#ctx0" brushRef="#br0" timeOffset="-1515.5547">7 2162 72 0,'0'0'30'0,"0"-7"-24"0,0 7 13 0,0 0 4 15,0 0 1-15,0 0 3 0,0 0-4 16,0 0-2-16,0 0-5 16,0 0 0-16,0 0-9 15,0 0 0-15,12 7 0 0,-9-1-1 16,9 4 1-16,-5 0-4 0,5 0 0 15,6 4 8-15,-3-1 4 16,1 1 4-16,2-1 3 16,1 0-6-16,8-2 1 15,-12-1-8-15,-8-4-1 32,8 1-2-32,4 0-1 15,-4-4 3-15,0 0 3 16,-3-3 5-16,-9-3 4 0,13-4-1 15,2-3-2-15,-3-3-9 16,1-1-3-16,-1 1-3 16,-8-4-2-16,8 1 1 0,-15-1 1 15,15 0-1-15,-7 4-1 16,-4-4-17-16,-4 3-9 16,0-2-26-16,0-1-12 0,0-3-61 15</inkml:trace>
          <inkml:trace contextRef="#ctx0" brushRef="#br0" timeOffset="-6129.6039">203 1149 117 0,'0'0'1'0,"0"0"8"16,0 0 7-16,0 0 5 31,0 0 4-31,0 0-7 0,0 4-3 16,-3-4-6-16,-9 3-4 0,5 1-2 16,-12 2-5-16,-8 1-1 0,-3 3 2 15,-4 0 2-15,0 3 0 16,-3 4 2-16,-9 3-2 0,-3 7-1 15,-3-3 1-15,-9 2 1 16,12 1-3-16,-3 0-2 31,3-4 2-31,11-2 0 16,0-5 3-16,12-2 1 0,-1-1 3 16,12-3 1-16,-4 0 5 0,4-3 5 15,8 0 2-15,-1-4 1 16,1 0-9-16,-5 1-2 15,12-1-3 1,-7-3 1-16,7 0-4 16,-8 3 0-16,8 1-3 15,-3-1-3-15,-1 0 4 16,-4-3 3-16,4 0-8 16,4 0-2-16,-3 0-24 15,-9 0-10-15,12 0-26 16,0-3-32-16,0 6 30 0</inkml:trace>
        </inkml:traceGroup>
      </inkml:traceGroup>
    </inkml:traceGroup>
  </inkml:traceGroup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54.940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39C5334F-9AF8-4EA7-BA80-1378ED27D615}" emma:medium="tactile" emma:mode="ink">
          <msink:context xmlns:msink="http://schemas.microsoft.com/ink/2010/main" type="writingRegion" rotatedBoundingBox="34159,7053 31173,8609 30957,8195 33942,6638"/>
        </emma:interpretation>
      </emma:emma>
    </inkml:annotationXML>
    <inkml:traceGroup>
      <inkml:annotationXML>
        <emma:emma xmlns:emma="http://www.w3.org/2003/04/emma" version="1.0">
          <emma:interpretation id="{E66285B5-918F-412C-B19F-0E2E011D9686}" emma:medium="tactile" emma:mode="ink">
            <msink:context xmlns:msink="http://schemas.microsoft.com/ink/2010/main" type="paragraph" rotatedBoundingBox="34159,7053 31173,8609 30957,8195 33942,663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F5915BA-1737-49D6-BF5E-158D0C58D492}" emma:medium="tactile" emma:mode="ink">
              <msink:context xmlns:msink="http://schemas.microsoft.com/ink/2010/main" type="line" rotatedBoundingBox="34159,7053 31173,8609 30957,8195 33942,6638"/>
            </emma:interpretation>
          </emma:emma>
        </inkml:annotationXML>
        <inkml:traceGroup>
          <inkml:annotationXML>
            <emma:emma xmlns:emma="http://www.w3.org/2003/04/emma" version="1.0">
              <emma:interpretation id="{8A128780-1CAF-41B2-8D4F-EA83E1EE5739}" emma:medium="tactile" emma:mode="ink">
                <msink:context xmlns:msink="http://schemas.microsoft.com/ink/2010/main" type="inkWord" rotatedBoundingBox="34115,6970 33247,7423 33081,7105 33950,6652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0 332 64 0,'0'-3'27'0,"0"3"-21"0,12 0 12 15,-12 0 18 1,3 0-19-16,-3 0 16 15,8 0-19-15,-4 0 1 16,3 0-9-16,8-4 6 16,-3 4-8-16,6-6 12 15,-3 2-9-15,19-6 10 16,-7 4-10-16,11-8 10 16,-5 4-10-16,5-7 5 15,-8 7-7-15,12-3 0 0,-20 3-3 0,12-4-2 16,0 4 1-16,-7-3 1 15,-5 6-1-15,12-6 4 32,-4 6-3-32,-3-6 6 15,-5 3-5-15,9-7 1 16,-9 7-2-16,20-7-4 16,-8 4 1-16,-4-4 1 0,7 4 0 0,-10-1 2 15,-5 4-1-15,-6 0-23 16,-5 3 13-16,-7 1-70 15,-4 2 44-15</inkml:trace>
          <inkml:trace contextRef="#ctx0" brushRef="#br0" timeOffset="614.9832">91 128 88 0,'3'-7'35'0,"-3"7"-27"0,4 3 11 0,-4-3 5 15,0 0-4 1,8 4-2-16,-8 2-6 0,0 1 0 16,0 0-7-16,0 3-1 15,-8 0-2-15,1 0 1 0,-1 0 2 16,4 0 2-16,-11 0 1 15,0 4-4-15,8-1-1 16,-1 0 1-16,1-3 0 16,-5 4-2-16,-3-4-2 15,0 3-2-15,8-3 1 16,3 0 1-16,-7 0 2 16,7-3-3-16,-8 0 0 15,12 3-1-15,0 0 0 16,12 0 4-16,-8 0 1 15,11 0 5-15,-8 0 5 16,8 0 2-16,8-3 3 0,-4 0-6 16,3-1 1-16,-3 1-8 15,11-4-3-15,-15 1 1 16,12-1 2-16,-5 0-7 16,-6 1 0-16,-5-4-62 15,-7 3-66-15,-4 7 27 16</inkml:trace>
        </inkml:traceGroup>
        <inkml:traceGroup>
          <inkml:annotationXML>
            <emma:emma xmlns:emma="http://www.w3.org/2003/04/emma" version="1.0">
              <emma:interpretation id="{FE0A979E-3FF2-4AB7-8D8C-C7B5F869A564}" emma:medium="tactile" emma:mode="ink">
                <msink:context xmlns:msink="http://schemas.microsoft.com/ink/2010/main" type="inkWord" rotatedBoundingBox="32136,8107 31173,8609 30957,8195 31920,7693"/>
              </emma:interpretation>
              <emma:one-of disjunction-type="recognition" id="oneOf1">
                <emma:interpretation id="interp1" emma:lang="" emma:confidence="1">
                  <emma:literal/>
                </emma:interpretation>
              </emma:one-of>
            </emma:emma>
          </inkml:annotationXML>
          <inkml:trace contextRef="#ctx0" brushRef="#br0" timeOffset="1654.4576">-1323 1039 44 0,'4'0'19'0,"-4"0"-15"0,0 0 17 0,0 0 21 15,0 0-22-15,0 0 13 16,0 0-20-16,0 0 10 15,0 7-13-15,0 0 13 16,-4-1-14-16,-7 4 9 16,-5 4-10-16,-2 3 0 15,3 3-5-15,-23 7 0 16,11-1-1-16,-18 4-2 0,11 1 1 0,-15-1 1 16,12-3-1-16,-9-1 4 15,9-2-3-15,-43 16 15 47,35-23-3-47,11-7 2 16,8 3-9-16,-1-6 2 15,9 3-5-15,-9-7 2 32,16 1-3-32,-12-4 5 15,8 3-5-15,8-3 3 16,-8 0-3-16,3 0-6 0,5 0 1 0,-5 0-3 15,5 0 2-15,-1 0 0 16,5 0 1-16,-9 0 2 16,12 0 0-16,-4 0 0 15,1 0 0-15,-9 0 0 16,12 3 0-16,-15-3-3 16,8 4 2-16,-1-1 1 15,4 1 0-15,-7-4-3 16,7 3 2-1,1-3-17-15,3 3 10 0,-4-3-58 16,4 0 36-16,-8 0-75 16,16 0 60-16</inkml:trace>
          <inkml:trace contextRef="#ctx0" brushRef="#br0" timeOffset="2346.4663">-1629 1002 120 0,'0'0'46'0,"0"0"-35"0,0 0 16 0,0 0 10 16,0 0-21-16,0 0-1 15,12 0-10-15,-8 0-1 16,11 4-2-16,-8-4 1 16,8 3-2-16,8-3 6 15,-1 3-4-15,-3-3 10 16,8 0-7-16,-5-3 10 16,9 3-9-16,-13-3 5 15,9-1-7-15,-8-2 2 16,-1 2-4-16,1-2 0 15,0 2-1-15,-4-2-2 16,0 6 1-16,0-7-1 16,4 7 0-16,-11-3 0 15,-1 3 0-15,8 0 0 16,-3 3 0-16,-9-3 4 16,1 7-2-16,-4-1 8 15,8 8-6-15,-8-1 8 0,0 4-8 16,-8 3 10-16,8 3-8 0,-4 4 8 15,1 0-8-15,-9 3 1 16,9-3-4-16,-9 0 0 16,12-4-1-16,-7-3-2 15,7 1 1-15,-8-5-41 16,8-2 22-16,-7-4-103 16,-1 3 68-16,4-3-65 15,-3 0 68-15</inkml:trace>
        </inkml:traceGroup>
      </inkml:traceGroup>
    </inkml:traceGroup>
  </inkml:traceGroup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2:03.292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CE552743-7F2B-4C0C-A7E2-70C77E3D3574}" emma:medium="tactile" emma:mode="ink">
          <msink:context xmlns:msink="http://schemas.microsoft.com/ink/2010/main" type="writingRegion" rotatedBoundingBox="26863,8968 27553,8968 27553,9477 26863,9477">
            <msink:destinationLink direction="with" ref="{0127F66D-7F5D-483A-A36C-65959CF16E0F}"/>
          </msink:context>
        </emma:interpretation>
      </emma:emma>
    </inkml:annotationXML>
    <inkml:traceGroup>
      <inkml:annotationXML>
        <emma:emma xmlns:emma="http://www.w3.org/2003/04/emma" version="1.0">
          <emma:interpretation id="{354CA173-61C2-409B-A857-4CC7BBA62B0E}" emma:medium="tactile" emma:mode="ink">
            <msink:context xmlns:msink="http://schemas.microsoft.com/ink/2010/main" type="paragraph" rotatedBoundingBox="26863,8968 27553,8968 27553,9477 26863,947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0EDCAE5-736D-4AEB-A29B-45B9F4F7442D}" emma:medium="tactile" emma:mode="ink">
              <msink:context xmlns:msink="http://schemas.microsoft.com/ink/2010/main" type="line" rotatedBoundingBox="26863,8968 27553,8968 27553,9477 26863,9477"/>
            </emma:interpretation>
          </emma:emma>
        </inkml:annotationXML>
        <inkml:traceGroup>
          <inkml:annotationXML>
            <emma:emma xmlns:emma="http://www.w3.org/2003/04/emma" version="1.0">
              <emma:interpretation id="{566A50D6-6866-41D3-9A1F-CF6E3A34E515}" emma:medium="tactile" emma:mode="ink">
                <msink:context xmlns:msink="http://schemas.microsoft.com/ink/2010/main" type="inkWord" rotatedBoundingBox="26863,8968 27553,8968 27553,9477 26863,9477"/>
              </emma:interpretation>
              <emma:one-of disjunction-type="recognition" id="oneOf0">
                <emma:interpretation id="interp0" emma:lang="" emma:confidence="0">
                  <emma:literal>$</emma:literal>
                </emma:interpretation>
                <emma:interpretation id="interp1" emma:lang="" emma:confidence="0">
                  <emma:literal>.</emma:literal>
                </emma:interpretation>
                <emma:interpretation id="interp2" emma:lang="" emma:confidence="0">
                  <emma:literal>'</emma:literal>
                </emma:interpretation>
                <emma:interpretation id="interp3" emma:lang="" emma:confidence="0">
                  <emma:literal>,</emma:literal>
                </emma:interpretation>
                <emma:interpretation id="interp4" emma:lang="" emma:confidence="0">
                  <emma:literal>4</emma:literal>
                </emma:interpretation>
              </emma:one-of>
            </emma:emma>
          </inkml:annotationXML>
          <inkml:trace contextRef="#ctx0" brushRef="#br0">68 0 52 0,'0'0'19'0,"0"0"-15"0,0 0 6 16,0 0 10 0,0 0-12-16,0 0 10 15,0 0-10-15,0 0 4 16,0 7-7-16,-3-1 2 16,3 4-4-16,-12-3 9 15,8 3-6-15,1 4 12 16,-5-1-10-16,1 4 14 15,3 3-13-15,-7 3 14 16,7 1-14-16,-8 3 16 16,12 6-15-16,0-3 11 15,0 0-12-15,4-3 0 16,4 0-6-16,-4-3-2 16,-1-1 0-16,5-3-17 15,-1 0 9-15,-7-3-94 16,4 0 56-16</inkml:trace>
          <inkml:trace contextRef="#ctx0" brushRef="#br0" timeOffset="809.9648">-309 101 116 0,'0'13'44'0,"0"-13"-35"0,-4 20 7 15,1-10 5 1,3 3-13-16,-8 4 5 16,8 3-8-16,-4 4 7 15,1-1-8-15,-9 1 1 16,12-4-3-16,-15 0-2 16,11-3 1-16,-11-1 3 15,8 1-2-15,-16-3-5 16,16 2 1-16,-12-6 3 15,4 4 0-15,-8-7 6 16,4 3-4-16,0-10 1 0,4 3-2 0,0-6-2 16,0-1 1-16,4-2-4 15,0-1 2-15,-5-3 1 16,5 3 0-16,4-6 4 16,3 6-2-16,-4-6-1 15,8 6 0-15,0-7-1 31,8 8 0-31,-8-8 0 16,4 8 0-16,-1-1 0 16,1 4 0-16,7-1 0 0,1 8 0 15,-5-1 4-15,5 7-2 0,-5 3 6 16,8 1-5-16,-3-1 8 16,-5 4-7-16,4-4 8 15,8 4-8-15,-7-3 5 16,3 2-5-16,-8-2 0 15,8 2-2-15,-3-2-10 16,-5-1 4-16,8-3-93 16,0 0 53-16</inkml:trace>
        </inkml:traceGroup>
      </inkml:traceGroup>
    </inkml:traceGroup>
  </inkml:traceGroup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20.178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B15D992C-672F-4155-AAE4-CE747F78C171}" emma:medium="tactile" emma:mode="ink">
          <msink:context xmlns:msink="http://schemas.microsoft.com/ink/2010/main" type="writingRegion" rotatedBoundingBox="24186,8103 24450,8103 24450,8502 24186,8502">
            <msink:destinationLink direction="with" ref="{0127F66D-7F5D-483A-A36C-65959CF16E0F}"/>
          </msink:context>
        </emma:interpretation>
      </emma:emma>
    </inkml:annotationXML>
    <inkml:traceGroup>
      <inkml:annotationXML>
        <emma:emma xmlns:emma="http://www.w3.org/2003/04/emma" version="1.0">
          <emma:interpretation id="{9071697E-E914-4548-A689-87E8C5215A1B}" emma:medium="tactile" emma:mode="ink">
            <msink:context xmlns:msink="http://schemas.microsoft.com/ink/2010/main" type="paragraph" rotatedBoundingBox="24186,8103 24450,8103 24450,8502 24186,850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D1DD69F-2F69-403A-B1D6-76203B4FB123}" emma:medium="tactile" emma:mode="ink">
              <msink:context xmlns:msink="http://schemas.microsoft.com/ink/2010/main" type="line" rotatedBoundingBox="24186,8103 24450,8103 24450,8502 24186,8502"/>
            </emma:interpretation>
          </emma:emma>
        </inkml:annotationXML>
        <inkml:traceGroup>
          <inkml:annotationXML>
            <emma:emma xmlns:emma="http://www.w3.org/2003/04/emma" version="1.0">
              <emma:interpretation id="{F6DC8CBD-0D71-4329-9FD4-1C92117575EC}" emma:medium="tactile" emma:mode="ink">
                <msink:context xmlns:msink="http://schemas.microsoft.com/ink/2010/main" type="inkWord" rotatedBoundingBox="24186,8103 24450,8103 24450,8502 24186,8502"/>
              </emma:interpretation>
              <emma:one-of disjunction-type="recognition" id="oneOf0">
                <emma:interpretation id="interp0" emma:lang="" emma:confidence="0">
                  <emma:literal>t</emma:literal>
                </emma:interpretation>
                <emma:interpretation id="interp1" emma:lang="" emma:confidence="0">
                  <emma:literal>è</emma:literal>
                </emma:interpretation>
                <emma:interpretation id="interp2" emma:lang="" emma:confidence="0">
                  <emma:literal>e</emma:literal>
                </emma:interpretation>
                <emma:interpretation id="interp3" emma:lang="" emma:confidence="0">
                  <emma:literal>T</emma:literal>
                </emma:interpretation>
                <emma:interpretation id="interp4" emma:lang="" emma:confidence="0">
                  <emma:literal>.</emma:literal>
                </emma:interpretation>
              </emma:one-of>
            </emma:emma>
          </inkml:annotationXML>
          <inkml:trace contextRef="#ctx0" brushRef="#br0">0 0 44 0,'4'10'16'0,"4"-3"-12"0,-5 10 7 16,1-7 5-16,-4 0 5 0,12 0 2 16,-9 3-8-16,9-3-4 15,-5 0 2-15,8 1 4 16,-3-5 0-16,-5-2 1 15,4-4-5-15,5-4 0 16,-1-2-8-16,0-1-1 0,0 0 2 16,0-3-3-16,-4 3 0 15,4 1-3-15,0 2-3 16,-3 4 2-16,-5 4 2 16,8 2 0-16,-7 1-1 0,-1 6-26 15,-7 8-12 1,0 9-30-16</inkml:trace>
          <inkml:trace contextRef="#ctx0" brushRef="#br0" timeOffset="-550.6132">117 30 44 0,'-3'4'16'0,"-1"-1"-12"0,-4 7 1 15,8-3 1 1,-4 0 1-16,4 3 3 15,-3 0-3-15,-5 3 1 16,4 4-7-16,-3 0-1 0,-1 3 13 16,1 0 6-1,-5 0-5-15,9 0-3 0,-1-3 2 16,-4 0 2-16,8 3-8 16,0-4-4-1,8 5 4-15,-1-1 3 16,-3 0-5-16,7 0 4 0,1-3 1 15,-5-4-1-15,8-6 2 0,4-4-4 16,-4-6 1-16,0-7-10 16,1-4 0-16,-1-6-38 15,-8 0-52 1,8-3 12-16</inkml:trace>
        </inkml:traceGroup>
      </inkml:traceGroup>
    </inkml:traceGroup>
  </inkml:traceGroup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24.324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147945FB-005E-47E1-931B-0AA1B10A130E}" emma:medium="tactile" emma:mode="ink">
          <msink:context xmlns:msink="http://schemas.microsoft.com/ink/2010/main" type="writingRegion" rotatedBoundingBox="23956,10664 24741,10664 24741,11770 23956,11770"/>
        </emma:interpretation>
      </emma:emma>
    </inkml:annotationXML>
    <inkml:traceGroup>
      <inkml:annotationXML>
        <emma:emma xmlns:emma="http://www.w3.org/2003/04/emma" version="1.0">
          <emma:interpretation id="{43FE4224-C902-4CD7-90AC-AF4389301BD9}" emma:medium="tactile" emma:mode="ink">
            <msink:context xmlns:msink="http://schemas.microsoft.com/ink/2010/main" type="paragraph" rotatedBoundingBox="23956,10664 24741,10664 24741,11770 23956,1177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050B66B-6635-4668-9FF6-538A5327E3CE}" emma:medium="tactile" emma:mode="ink">
              <msink:context xmlns:msink="http://schemas.microsoft.com/ink/2010/main" type="line" rotatedBoundingBox="23956,10664 24741,10664 24741,11770 23956,11770"/>
            </emma:interpretation>
          </emma:emma>
        </inkml:annotationXML>
        <inkml:traceGroup>
          <inkml:annotationXML>
            <emma:emma xmlns:emma="http://www.w3.org/2003/04/emma" version="1.0">
              <emma:interpretation id="{BB649B36-D3E4-45FB-A3C1-31A157167674}" emma:medium="tactile" emma:mode="ink">
                <msink:context xmlns:msink="http://schemas.microsoft.com/ink/2010/main" type="inkWord" rotatedBoundingBox="23956,11120 24262,11120 24262,11770 23956,11770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-196 3067 104 0,'0'-17'38'0,"4"10"-29"0,7-6 3 0,-11 10 3 0,19-1-5 16,-7 1 2-16,3 0 2 16,4 3 1-16,-1 0 3 15,9 0 1-15,-5 0-10 16,5 3-5-16,-5 0-1 0,-3 1 0 15,4 2 1-15,-12 1 0 0,4 0 2 16,-7-1-1-16,-8 1 0 16,-8 3-3-16,4 4 1 0,-11-1 0 15,0 4 3-15,0-4 1 16,-4 4 1-16,1-4-4 16,-1 1-1-16,0-4-1 15,-4 0-2-15,4-3-32 16,4-1-16-16,0 1-38 31</inkml:trace>
          <inkml:trace contextRef="#ctx0" brushRef="#br0" timeOffset="-411.4304">-230 3040 108 0,'0'17'44'0,"4"-4"-35"0,4 11 14 0,-5-8 5 0,1 11 1 32,-4 13 5-32,8 11-9 15,-4 2-6-15,-1 1-10 16,1 0-6-16,4-8 0 0,-5-2-2 0,1-4 2 16,11-3-2-16,-15-3-1 15,12-4-6-15,-9-3-4 16,-3-7-56-1</inkml:trace>
        </inkml:traceGroup>
        <inkml:traceGroup>
          <inkml:annotationXML>
            <emma:emma xmlns:emma="http://www.w3.org/2003/04/emma" version="1.0">
              <emma:interpretation id="{020829D5-D1DF-4655-9B48-AA3E557350C3}" emma:medium="tactile" emma:mode="ink">
                <msink:context xmlns:msink="http://schemas.microsoft.com/ink/2010/main" type="inkWord" rotatedBoundingBox="24612,10664 24741,10664 24741,10771 24612,10771">
                  <msink:destinationLink direction="with" ref="{6FC487A0-14B9-4EE7-B7C6-EAF8772CF2AB}"/>
                  <msink:destinationLink direction="with" ref="{0127F66D-7F5D-483A-A36C-65959CF16E0F}"/>
                </msink:context>
              </emma:interpretation>
              <emma:one-of disjunction-type="recognition" id="oneOf1">
                <emma:interpretation id="interp1" emma:lang="" emma:confidence="1">
                  <emma:literal/>
                </emma:interpretation>
              </emma:one-of>
            </emma:emma>
          </inkml:annotationXML>
          <inkml:trace contextRef="#ctx0" brushRef="#br0" timeOffset="-832.2251">555 2578 80 0,'0'-11'33'0,"0"11"-26"0,-4-6 11 0,4 6 6 15,-8 0-13 1,8 0-4-16,-7 0-4 16,-5 0 0-16,-3 3-2 15,0 4-1-15,0 0 1 16,8 3-1-16,-5 0 2 16,-3-4 3-16,12 1-2 15,-9 0-2-15,8-1-3 16,4 1 1-16,0 0 1 0,0 3 2 15,0-3-10-15,0-1-2 16,4 1 3-16,-4-7 3 16,0 0 1-16,12-3-1 15,-9-1-41-15,5-2-18 16</inkml:trace>
        </inkml:traceGroup>
      </inkml:traceGroup>
    </inkml:traceGroup>
  </inkml:traceGroup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2:24.367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0EA672BD-62A0-4712-9C33-F094990E59AC}" emma:medium="tactile" emma:mode="ink">
          <msink:context xmlns:msink="http://schemas.microsoft.com/ink/2010/main" type="inkDrawing" rotatedBoundingBox="27550,13421 29389,13532 29384,13619 27545,13508" semanticType="underline" shapeName="Other">
            <msink:sourceLink direction="with" ref="{9FCFC8DF-17C8-47AE-B4D7-52AAF6D6359A}"/>
          </msink:context>
        </emma:interpretation>
      </emma:emma>
    </inkml:annotationXML>
    <inkml:trace contextRef="#ctx0" brushRef="#br0">0 27 52 0,'0'-7'19'0,"4"7"-15"0,-1-3 17 0,5 3 6 16,-1 0-1-16,8-3-1 16,4 3-2-16,8-4-3 15,7 4-8-15,3-3-3 16,9 3 4-16,3 0 1 16,0 3-7-16,3-3 2 0,-3 0 2 15,19-3 9-15,-4 0 5 16,12-1 0-16,-8 4 0 15,-4 0-10-15,-8 0-2 0,5 0-1 16,-9 0 0-16,-3 0-4 16,4 0-3-16,4 4-2 15,-16-1 0-15,-7 0-2 16,15 4-1-16,-4 0-2 16,4 3 1-16,-11-3 1 15,11 6 0-15,-7-3 8 0,7 0 5 31,-15 0-2-31,3 0 1 16,12 0-5-16,0 0-2 16,-7-3-2-16,-5 0 0 15,-3-4-4-15,-15-3-2 0,4 0-1 16,-4-3 3-16,-4-1-18 16,-8-2-7-16,5 2-50 15,-12 1-23-15,-8 6-7 16</inkml:trace>
  </inkml:traceGroup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2:17.351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8B430FAB-2470-4EAB-B572-F75FBCD171AC}" emma:medium="tactile" emma:mode="ink">
          <msink:context xmlns:msink="http://schemas.microsoft.com/ink/2010/main" type="writingRegion" rotatedBoundingBox="24318,12878 28275,12480 28358,13302 24401,13700"/>
        </emma:interpretation>
      </emma:emma>
    </inkml:annotationXML>
    <inkml:traceGroup>
      <inkml:annotationXML>
        <emma:emma xmlns:emma="http://www.w3.org/2003/04/emma" version="1.0">
          <emma:interpretation id="{BA8988F0-9AAE-48F2-AF4D-CE96E7A9E5D7}" emma:medium="tactile" emma:mode="ink">
            <msink:context xmlns:msink="http://schemas.microsoft.com/ink/2010/main" type="paragraph" rotatedBoundingBox="24318,12878 28275,12480 28358,13302 24401,1370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4A24BA1-8C35-4DD9-A51F-02ADB3B8CE18}" emma:medium="tactile" emma:mode="ink">
              <msink:context xmlns:msink="http://schemas.microsoft.com/ink/2010/main" type="line" rotatedBoundingBox="24318,12878 28275,12480 28358,13302 24401,13700"/>
            </emma:interpretation>
          </emma:emma>
        </inkml:annotationXML>
        <inkml:traceGroup>
          <inkml:annotationXML>
            <emma:emma xmlns:emma="http://www.w3.org/2003/04/emma" version="1.0">
              <emma:interpretation id="{181544AE-5815-4C1B-B8AF-27A5EDE3E35A}" emma:medium="tactile" emma:mode="ink">
                <msink:context xmlns:msink="http://schemas.microsoft.com/ink/2010/main" type="inkWord" rotatedBoundingBox="24318,12878 25318,12777 25383,13425 24383,13526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453 4746 56 0,'0'-3'24'0,"4"6"-18"0,-4-6 11 0,0 3 6 16,0 0-6-16,0 0 1 16,0 0-5-16,0 0 0 15,0 6-3-15,0 1-1 0,0 3-8 16,-4 3 0-16,-4 4-1 16,5 7 0-16,-9 9 0 31,8 7 2-31,-7 4 1 0,7 3 1 15,-3 0 0-15,-1 0 0 0,5-4 0 16,-1 1-5 0,4-7 1-16,0-4 0 0,0-3 2 15,4 1-1-15,-1-8-1 0,9-3 1 16,-5-7 1-16,4-2 5 16,8-8 6-16,-4-3-1 15,0-3 3-15,1-1-8 16,-5 1-2-16,-4-4-3 15,8 0-2-15,-11 1-32 0,8-1-16 16,-9-3-25 0</inkml:trace>
          <inkml:trace contextRef="#ctx0" brushRef="#br0" timeOffset="366.3014">163 4897 124 0,'-16'13'49'0,"16"-6"-38"0,4-1 8 0,8-2 1 0,-1-1 1 15,8-3 4-15,3 0-2 16,5-7 0-16,7-3-12 16,0-3-2-16,0-4-2 15,-1 1-3-15,5-1-1 16,7 0-1-16,-11 4-2 15,8-1-4-15,-8 4 0 16,-4 3-44-16,-4 4-18 16,4 6-16-1</inkml:trace>
          <inkml:trace contextRef="#ctx0" brushRef="#br0" timeOffset="1062.0016">815 5138 44 0,'-8'-20'19'0,"8"17"-15"0,-7-4 10 16,-1 7 4-16,4 0-4 16,1 0 2-16,-9 3 0 15,5 4-1-15,-5 3-3 16,-3 7-2-16,8-1 0 16,-4 1 4-16,-1 3-8 15,-3-3-3-15,11 0-2 16,1-4-1-16,3 1 0 15,0-4 0-15,0 0 0 0,3-4 0 16,-3-2 2-16,12-1-1 16,-5-6 2-16,1-1-2 0,-1 1 2 15,1-4-2-15,-1 1 2 16,-3-1 4-16,7 4 6 16,-7 3-1-16,8 0 3 15,-9 3-4-15,5 0 1 16,-1 4-5-16,-3 0 1 0,7-1-3 15,-7 1 2-15,8 0-6 16,-9 0-1-16,9 3 0 16,-9 0 0-16,1 0-58 15,7 0-56 1,1 0 26-16</inkml:trace>
          <inkml:trace contextRef="#ctx0" brushRef="#br0" timeOffset="1480.741">1052 5165 96 0,'0'-7'38'0,"0"10"-29"0,0-3 17 0,0 0 5 0,8 4-1 16,-8-1 0-1,0 4-11-15,0 3-4 0,0 0-8 16,0 3-3-16,0 1 2 0,0-1 1 16,0 1 1-16,4-4-2 15,-4 0-1-15,0-4-6 16,3 1 1-16,-3-7 2 15,0 0 1-15,0 0-4 16,4 0-1-16,4-3 1 0,-1-1 2 0,1 1 2 16,-1-4 3-16,1 4 3 15,-1-4 5-15,8 4-4 16,-3 0 0-16,-5 3-4 0,-3 0 1 16,7 3-4-16,-7 0 0 15,4 1-1-15,-4 2-2 31,-1 4-57-31,-3 4-26 0,12 3-13 16</inkml:trace>
        </inkml:traceGroup>
        <inkml:traceGroup>
          <inkml:annotationXML>
            <emma:emma xmlns:emma="http://www.w3.org/2003/04/emma" version="1.0">
              <emma:interpretation id="{D85D1099-8B8D-4FDB-82D0-67DFAD0A8561}" emma:medium="tactile" emma:mode="ink">
                <msink:context xmlns:msink="http://schemas.microsoft.com/ink/2010/main" type="inkWord" rotatedBoundingBox="25804,13084 26225,13042 26268,13461 25846,13504"/>
              </emma:interpretation>
              <emma:one-of disjunction-type="recognition" id="oneOf1">
                <emma:interpretation id="interp1" emma:lang="" emma:confidence="1">
                  <emma:literal/>
                </emma:interpretation>
              </emma:one-of>
            </emma:emma>
          </inkml:annotationXML>
          <inkml:trace contextRef="#ctx0" brushRef="#br0" timeOffset="2380.6677">2040 4940 104 0,'-4'0'41'0,"1"0"-32"0,3 4 11 0,0-4 2 0,0 6-4 15,-4 1 2-15,-4 3 2 16,8 3 1-16,-3 4-12 16,-9 3 0-16,8 0 2 0,1 4 4 15,-9-1 2-15,9 1-6 16,-9 3-3-16,-3-4-5 0,4 1-2 16,-4-4-1-16,-8-4 1 0,4 1-2 15,0 0-1-15,-11-4 1 31,0-3 1-31,8-3-1 16,-5-4-1-16,8-3 1 16,0-3 1-16,1-4-1 15,3-3 2-15,-1 0-2 16,1-3 2-16,8-4-2 0,-1 0-1 0,4-3 3 16,1-3 2-16,3-1-2 15,0-2 0-15,3 2-1 16,1 4-2-16,8 3 1 15,-9 7-1-15,12 3 0 0,-3 7 2 16,3 7 1-16,4 3 1 16,0 4 4-16,-1 2 5 15,9 4-1-15,-5 4 3 16,9 3-2-16,-13-4 0 16,-3-3-7-1,1 4-4-15,-5-1 1 31,-4-3-2-31,8 0-20 0,-3 1 10 0,-5-5-89 32,5 4 54-32,3-6-104 15,0-1 83-15</inkml:trace>
        </inkml:traceGroup>
        <inkml:traceGroup>
          <inkml:annotationXML>
            <emma:emma xmlns:emma="http://www.w3.org/2003/04/emma" version="1.0">
              <emma:interpretation id="{36A27C6E-25EF-44C9-A61C-0A29D536A410}" emma:medium="tactile" emma:mode="ink">
                <msink:context xmlns:msink="http://schemas.microsoft.com/ink/2010/main" type="inkWord" rotatedBoundingBox="26862,13295 26992,13282 27007,13437 26878,13450"/>
              </emma:interpretation>
              <emma:one-of disjunction-type="recognition" id="oneOf2">
                <emma:interpretation id="interp2" emma:lang="" emma:confidence="1">
                  <emma:literal/>
                </emma:interpretation>
              </emma:one-of>
            </emma:emma>
          </inkml:annotationXML>
          <inkml:trace contextRef="#ctx0" brushRef="#br0" timeOffset="3127.4209">2677 5198 140 0,'15'-3'52'0,"-15"3"-41"0,19-3 13 0,-11-1 7 16,-1 8-18-16,5-4-4 16,-5 0-6-16,8 0 0 15,-3 3-2-15,-5 0-38 16,4 1 20-16,1-1-72 0,-5 0 49 16</inkml:trace>
          <inkml:trace contextRef="#ctx0" brushRef="#br0" timeOffset="3257.9285">2711 5346 184 0,'12'-10'71'0,"-12"10"-55"0,11-4 0 15,-7 1-2 1,-1 6-10-16,12-3-35 16,-3 0 17-16,-1 0-79 15,4 4 52-15</inkml:trace>
        </inkml:traceGroup>
        <inkml:traceGroup>
          <inkml:annotationXML>
            <emma:emma xmlns:emma="http://www.w3.org/2003/04/emma" version="1.0">
              <emma:interpretation id="{9FCFC8DF-17C8-47AE-B4D7-52AAF6D6359A}" emma:medium="tactile" emma:mode="ink">
                <msink:context xmlns:msink="http://schemas.microsoft.com/ink/2010/main" type="inkWord" rotatedBoundingBox="27886,12616 28284,12576 28345,13177 27946,13217">
                  <msink:destinationLink direction="with" ref="{0EA672BD-62A0-4712-9C33-F094990E59AC}"/>
                </msink:context>
              </emma:interpretation>
              <emma:one-of disjunction-type="recognition" id="oneOf3">
                <emma:interpretation id="interp3" emma:lang="" emma:confidence="0">
                  <emma:literal>.</emma:literal>
                </emma:interpretation>
                <emma:interpretation id="interp4" emma:lang="" emma:confidence="0">
                  <emma:literal>u</emma:literal>
                </emma:interpretation>
                <emma:interpretation id="interp5" emma:lang="" emma:confidence="0">
                  <emma:literal>-</emma:literal>
                </emma:interpretation>
                <emma:interpretation id="interp6" emma:lang="" emma:confidence="0">
                  <emma:literal>c</emma:literal>
                </emma:interpretation>
                <emma:interpretation id="interp7" emma:lang="" emma:confidence="0">
                  <emma:literal>"</emma:literal>
                </emma:interpretation>
              </emma:one-of>
            </emma:emma>
          </inkml:annotationXML>
          <inkml:trace contextRef="#ctx0" brushRef="#br0" timeOffset="6099.6622">3729 4511 88 0,'-7'0'35'0,"10"4"-27"0,-6 6 16 0,3-4 4 0,-8 4-4 16,4 7-2-16,4 0-6 16,0 0 0-16,0-1-9 0,4 5 5 0,4-5 1 15,-1-2 0-15,1-1 0 16,-1-3-3-16,8-3 1 16,-3 0-2-16,3-4 2 15,0 0-4-15,-4-3-2 0,12 0 2 16,-12-3 2-16,4 0-2 15,0-4-2-15,4 0 0 16,4 0 1-16,-4-3-1 16,-1 0 2-16,1 4-2 15,-4-1 0-15,4 4-6 16,-4-1-1-16,0 1 1 16,-3 3 0-16,-5 0 1 15,8 3 2 1,-3 1-21-16,-5 2-7 15,8 4-33-15,-3 7-15 0,-9 3-14 16</inkml:trace>
          <inkml:trace contextRef="#ctx0" brushRef="#br0" timeOffset="5485.9582">3922 4706 64 0,'0'-4'27'0,"0"4"-21"0,0 4 18 0,0-4 9 16,0 0-6-16,0 0-3 15,0 0-6-15,0 0-1 16,0 3-1-16,0 4 0 16,-4-1-8-16,-4 1-1 0,4 3 3 15,4 0-2-15,-3 4 1 16,-9 2-3-16,9 4 1 15,-1 1 0-15,-4 2 3 0,5 4-5 16,-1 3-1-16,-4 0 0 16,8 0 0-16,0-3-2 15,0-3-2-15,8-1 1 16,-4-3-1-16,-1-3 0 16,9-4 0-16,-5-3 0 15,8-6 2-15,0-4-1 16,0-7 2-16,4-3-18 15,-4-7-4-15,0-3-33 16,0-3-12-16,1-1-12 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01.507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4F193528-03B8-45BC-BFFC-2ED3235BC69D}" emma:medium="tactile" emma:mode="ink">
          <msink:context xmlns:msink="http://schemas.microsoft.com/ink/2010/main" type="inkDrawing" rotatedBoundingBox="27825,5088 28145,12079 28028,12085 27708,5094" semanticType="callout" shapeName="Other"/>
        </emma:interpretation>
      </emma:emma>
    </inkml:annotationXML>
    <inkml:trace contextRef="#ctx0" brushRef="#br0">0 0 72 0,'4'10'30'0,"4"-3"-24"0,-8 3 8 0,0-4 3 16,0 4-3-16,0 4 2 15,0 6-3-15,0 3 0 16,0 4-3-16,0 0 1 0,0 3-6 16,0 0-1-16,0 4-2 15,0-1 1-15,0 4 0 0,3 3 1 0,1 7 2 16,-4 7-5-16,0 6-1 31,8 7 2-31,-4-3 1 16,-1-4-4-16,-3 1-1 15,4-1 1-15,7 0 2 0,-11 1 4 16,12 6 2-16,-5 0-3 16,1 0-1-16,-1 0-1 15,-3-4-2-15,7-2 1 16,-7-1 1-16,8 0-3 15,-9 1 0-15,9-1 1 0,-9 0 0 16,-3 1 2-16,4-1 1 16,4-6-1-16,-5-1 1 15,1-3-4-15,-4 4 0 16,8 0 1-16,-4 3 0 16,-1 3 0-16,-3 4 0 15,8-1 0-15,-4 1 0 0,-1 6 0 16,1-3 2-16,4-6 1 15,-5-4 1-15,-3 0 0 16,4 0 0-16,-4 0-2 16,12 0 1-16,-9 0-2 15,9 0 2-15,-9 0-2 16,9 3 2-16,-5-3-2 0,-7 0-1 31,8 3 1-31,-4 4 1 16,-4-1-1-16,0-2 2 15,0-4-2-15,-4 3-1 0,4-6 5 16,-8-1 1-16,8-2 0 16,-4 2 1-16,1 1-4 15,-5 3-2-15,8 3 0 16,0 1-1-16,8-1-3 16,-8 4 2-1,0-1 1-15,0-26 0 0,0-7 0 16,0 14 0-16,-8 30 0 15,8-31 2-15,0-6-1 16,0 13 2-16,0-10 2 16,0 11 2-16,0-11-6 15,0 20 0-15,0-13 1 16,8 10 1-16,-5 37-1 16,-3-40-2-16,0-7-2 0,0 9 1 15,0-9 1-15,4 10 0 16,-4-10 0-16,0 17 0 15,8-14 0-15,-4 14 0 16,-1-14 0-16,-3 21 2 16,0-14-3-16,8 13 0 0,-4-13 1 15,-1 17 2-15,-3-14-1 16,4 20 2-16,7-16-2 16,-7 17 2-16,-4-14 2 15,0 10 2-15,0-14 3 16,8 18 1-16,-4-14-5 15,-4 20-2-15,0-17-2 16,0 14 1-16,0-17-22 0,0 14-9 16,0-14-30-16,3 23-14 15,-3-16-14 1</inkml:trace>
  </inkml:traceGroup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2:25.396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F5A90678-6796-4584-A520-9FC27142F882}" emma:medium="tactile" emma:mode="ink">
          <msink:context xmlns:msink="http://schemas.microsoft.com/ink/2010/main" type="writingRegion" rotatedBoundingBox="27561,14029 29672,14029 29672,14967 27561,14967"/>
        </emma:interpretation>
      </emma:emma>
    </inkml:annotationXML>
    <inkml:traceGroup>
      <inkml:annotationXML>
        <emma:emma xmlns:emma="http://www.w3.org/2003/04/emma" version="1.0">
          <emma:interpretation id="{9F4F17EA-124E-4418-8A39-819ACE9A7ADF}" emma:medium="tactile" emma:mode="ink">
            <msink:context xmlns:msink="http://schemas.microsoft.com/ink/2010/main" type="paragraph" rotatedBoundingBox="27561,14029 29518,14029 29518,14531 27561,1453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C1B13F4-83FF-4A41-836B-B25240FF32D3}" emma:medium="tactile" emma:mode="ink">
              <msink:context xmlns:msink="http://schemas.microsoft.com/ink/2010/main" type="line" rotatedBoundingBox="27561,14029 29518,14029 29518,14531 27561,14531"/>
            </emma:interpretation>
          </emma:emma>
        </inkml:annotationXML>
        <inkml:traceGroup>
          <inkml:annotationXML>
            <emma:emma xmlns:emma="http://www.w3.org/2003/04/emma" version="1.0">
              <emma:interpretation id="{0F93C51B-253F-419C-B716-3659F58C4880}" emma:medium="tactile" emma:mode="ink">
                <msink:context xmlns:msink="http://schemas.microsoft.com/ink/2010/main" type="inkWord" rotatedBoundingBox="27579,13962 28706,14117 28640,14597 27513,14442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200 97 116 0,'3'-4'44'0,"9"8"-35"0,-5 2 9 0,5 1 2 16,-9 3-6-16,9 4 2 0,-9 2-5 16,1 1-1-16,4 3-6 15,-4 4-1-15,-4-1 3 0,0-3-1 16,0 4 0-16,0-1-6 15,-4-3 1-15,-4 0 0 16,4-3 0 0,-7 3 0-16,4-6 2 15,-5-1-1-15,-7 0-1 0,4-2 1 16,0-5-1-16,-4-2 0 16,1-4 2-16,-1-4-3 15,4-2 0-15,0-8-1 16,-1 1 0-16,1-7 2 15,8-7 0-15,-1 0 0 0,1-3 2 16,-1 0 1-16,4 0 3 16,-7 3-3-16,7 0 0 0,4 3-3 31,-3 4-1-31,-1 0 3 16,4 3 1-16,0 4-1 15,0 0 1-15,0 3 2 16,4 0 2-16,-1-1-1 15,9 5-1-15,-5-1 1 16,8 4 3-16,4-1 0 16,8 4 2-16,-5 4 0 15,8 2 3-15,4-2-1 16,-4-1 0-16,4-3-3 16,0 0-1-16,0-3-5 0,-4-4-3 15,4 0 0-15,-7 1 1 0,-5-1-3 16,-3 0 0-16,8 4-34 15,-9 0-15-15,1 3-60 16</inkml:trace>
          <inkml:trace contextRef="#ctx0" brushRef="#br0" timeOffset="1061.4854">859 362 128 0,'0'-11'49'0,"0"11"-38"0,16-10 26 16,-13 7 30-1,9 3-36-15,3-7 16 32,0 4-29-32,0-4 6 15,4 4-14-15,-4-4-4 0,4 4-3 0,0-4-16 16,-1 7 7-16,-3-7-63 15,12 4 38-15,-1-7-93 16,1 3 70-16</inkml:trace>
          <inkml:trace contextRef="#ctx0" brushRef="#br0" timeOffset="836.9828">1037 120 168 0,'0'4'66'0,"0"-4"-52"0,-12 20 10 0,12-7 9 16,0 0-20-16,0 11 12 15,0 6-15-15,0 4 2 16,0-1-8-16,0 1-2 15,0-1-1-15,0 1-26 16,0-8 14-16,0-2-68 16,4-1 44-16,-4-2-62 15,0-5 56-15</inkml:trace>
        </inkml:traceGroup>
        <inkml:traceGroup>
          <inkml:annotationXML>
            <emma:emma xmlns:emma="http://www.w3.org/2003/04/emma" version="1.0">
              <emma:interpretation id="{10F4F14D-9B35-4425-A566-2A171DC4DA5F}" emma:medium="tactile" emma:mode="ink">
                <msink:context xmlns:msink="http://schemas.microsoft.com/ink/2010/main" type="inkWord" rotatedBoundingBox="29171,14029 29518,14029 29518,14474 29171,14474"/>
              </emma:interpretation>
              <emma:one-of disjunction-type="recognition" id="oneOf1">
                <emma:interpretation id="interp1" emma:lang="" emma:confidence="0">
                  <emma:literal>T</emma:literal>
                </emma:interpretation>
                <emma:interpretation id="interp2" emma:lang="" emma:confidence="0">
                  <emma:literal>.</emma:literal>
                </emma:interpretation>
                <emma:interpretation id="interp3" emma:lang="" emma:confidence="0">
                  <emma:literal>o</emma:literal>
                </emma:interpretation>
                <emma:interpretation id="interp4" emma:lang="" emma:confidence="0">
                  <emma:literal>j</emma:literal>
                </emma:interpretation>
                <emma:interpretation id="interp5" emma:lang="" emma:confidence="0">
                  <emma:literal>J</emma:literal>
                </emma:interpretation>
              </emma:one-of>
            </emma:emma>
          </inkml:annotationXML>
          <inkml:trace contextRef="#ctx0" brushRef="#br0" timeOffset="1836.7994">1783 63 200 0,'0'7'77'0,"0"-7"-60"0,0 23 13 0,0-9 7 16,0-1-21-16,0 11 8 15,0-1-15-15,-4 4 6 16,4 3-8-16,0 0-4 16,-3 0-2-16,-9-3-1 15,12 0 0-15,-7-3-11 0,-1 2 6 0,4-6-25 32,1-3 17-32,-9-7-16 15,12 0 17-15,-7-10-3 16,-1 0 9-16,1-10 3 15,-1 4 3-15,-11-11 6 16,16 3-3-16,-12-12 8 16,3 2-7-16,5-6 8 15,-1 3-8-15,1-6 5 16,3 6-5-16,-4-7 2 16,8 11-3-16,-3-7 5 15,3 10-5-15,-4-7 3 16,8 10-3-16,-4-3 5 0,0 6-5 0,0 1 1 15,0 3-2-15,0 0 3 16,0 3-3-16,0 1 4 16,3 6-4-16,-3 0 8 15,8 3-6-15,-1 0 12 16,8 4-9-16,1-4 3 16,-1 4-6-16,3-4 2 15,1 4-3-15,-4-7 5 16,12 3-5-16,-5-6 1 0,-3 3-2 15,11-3-4-15,-3 3 1 16,-5-7-43 0,9 4 24-16,-9-7-129 15,5 3 83-15</inkml:trace>
        </inkml:traceGroup>
      </inkml:traceGroup>
    </inkml:traceGroup>
    <inkml:traceGroup>
      <inkml:annotationXML>
        <emma:emma xmlns:emma="http://www.w3.org/2003/04/emma" version="1.0">
          <emma:interpretation id="{C77E12BA-A1E2-4097-ACD7-598CEB1CFCE7}" emma:medium="tactile" emma:mode="ink">
            <msink:context xmlns:msink="http://schemas.microsoft.com/ink/2010/main" type="paragraph" rotatedBoundingBox="28013,14474 29672,14474 29672,14967 28013,1496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B222FC1E-605A-4567-AB9A-CBED377F755B}" emma:medium="tactile" emma:mode="ink">
              <msink:context xmlns:msink="http://schemas.microsoft.com/ink/2010/main" type="line" rotatedBoundingBox="28013,14474 29672,14474 29672,14967 28013,14967"/>
            </emma:interpretation>
          </emma:emma>
        </inkml:annotationXML>
        <inkml:traceGroup>
          <inkml:annotationXML>
            <emma:emma xmlns:emma="http://www.w3.org/2003/04/emma" version="1.0">
              <emma:interpretation id="{93E7009D-CDEA-429C-A053-8A264F17DFE3}" emma:medium="tactile" emma:mode="ink">
                <msink:context xmlns:msink="http://schemas.microsoft.com/ink/2010/main" type="inkWord" rotatedBoundingBox="29454,14474 29672,14474 29672,14967 29454,14967"/>
              </emma:interpretation>
              <emma:one-of disjunction-type="recognition" id="oneOf2">
                <emma:interpretation id="interp6" emma:lang="" emma:confidence="0">
                  <emma:literal>,</emma:literal>
                </emma:interpretation>
                <emma:interpretation id="interp7" emma:lang="" emma:confidence="0">
                  <emma:literal>9</emma:literal>
                </emma:interpretation>
                <emma:interpretation id="interp8" emma:lang="" emma:confidence="0">
                  <emma:literal>S</emma:literal>
                </emma:interpretation>
                <emma:interpretation id="interp9" emma:lang="" emma:confidence="0">
                  <emma:literal>5</emma:literal>
                </emma:interpretation>
                <emma:interpretation id="interp10" emma:lang="" emma:confidence="0">
                  <emma:literal>E</emma:literal>
                </emma:interpretation>
              </emma:one-of>
            </emma:emma>
          </inkml:annotationXML>
          <inkml:trace contextRef="#ctx0" brushRef="#br0" timeOffset="2819.9793">1979 479 104 0,'0'3'41'0,"0"-3"-32"0,15 7 11 0,-15-7 15 16,12 3-19-16,-5-3 12 0,8 4-17 16,-3-8 12-16,-1 4-13 15,0-3 6-15,4 0-9 0,0-4 2 16,0 0-5-16,-15-3-2 31,4 7-1-31,-8-4-1 0,4 7 0 0,-3-7 2 16,-9 7-1-16,-3 0-3 15,12 4 1-15,-13-1 1 32,1 4 0-32,0-1-3 15,0 4 2-15,4-3 1 16,-4 3 0-16,7 0-3 0,1 4 2 15,-5-4-6-15,12 3 4 0,-3-3-10 32,3 4 8-32,0-4-5 15,3 0 6-15,-3-4-2 0,15 1 3 0,-11-4 2 16,11-3 1-16,-7 0 0 16,-1 0 2-16,-7 0 1 15,0 0-1-15,0 0-2 0,0 0 3 16,-3 0-4-16,-1 0-2 15,-4 0-3-15,8 0 1 16,-7 0 3-16,7 0 1 16,-8 4-4-16,8-1 1 15,-4 1 4-15,4 2 2 0,0 1-3 16,0 3 1-16,0 0-2 16,4 3 0-16,4 1 4 0,-1-1 1 15,1 1-6-15,-1 2 0 16,-3 1 1-16,4 0 3 15,-5 0 2-15,-3-1 3 16,0 1 3-16,0-3 2 16,0-1 1-16,0 0 2 15,0-3 4-15,0 1 3 16,-3-5 0-16,-5 4 2 0,4 0-15 16,-3 0-7-16,-8-3 3 15,7 3 4-15,-11-3-6 31,4 0-3-31,0-1-91 16,-4 1-62 0,1-10 57-16</inkml:trace>
        </inkml:traceGroup>
        <inkml:traceGroup>
          <inkml:annotationXML>
            <emma:emma xmlns:emma="http://www.w3.org/2003/04/emma" version="1.0">
              <emma:interpretation id="{49893BBD-5590-42DC-A8E1-DA1A72CCA952}" emma:medium="tactile" emma:mode="ink">
                <msink:context xmlns:msink="http://schemas.microsoft.com/ink/2010/main" type="inkWord" rotatedBoundingBox="28013,14541 28145,14541 28145,14833 28013,14833"/>
              </emma:interpretation>
              <emma:one-of disjunction-type="recognition" id="oneOf3">
                <emma:interpretation id="interp11" emma:lang="" emma:confidence="1">
                  <emma:literal/>
                </emma:interpretation>
              </emma:one-of>
            </emma:emma>
          </inkml:annotationXML>
          <inkml:trace contextRef="#ctx0" brushRef="#br0" timeOffset="432.9022">584 512 136 0,'0'0'52'0,"0"0"-41"0,-4 0 7 0,1 0 9 15,3 0-15-15,-8 0 9 16,4 0-12-16,1 0 6 16,-1 7-8-16,-7-4 2 15,-1 4-5-15,5 0 7 16,-5 3-7-16,-3 0 8 15,12 3-8-15,-13 1 10 16,13 2-8-16,-9 1 5 16,9 0-6-16,-1 3 11 15,4 0-9-15,-8-3 10 16,16 3-10-16,-8-3 3 16,7 0-6-16,-7-4 0 15,12 0-2-15,-9-3-17 16,9 0 8-16,-5-3-74 15,1 0 45-15,-1-7-95 16,8 0 74-16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04.293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073B65CE-6682-44E0-B6BF-4F3ADDC1235A}" emma:medium="tactile" emma:mode="ink">
          <msink:context xmlns:msink="http://schemas.microsoft.com/ink/2010/main" type="inkDrawing" rotatedBoundingBox="23039,8969 29437,8919 29438,9012 23040,9062" shapeName="Other">
            <msink:destinationLink direction="with" ref="{34841707-433F-46CE-9023-68081E500F51}"/>
            <msink:destinationLink direction="with" ref="{7D0C736A-1F9F-447E-ABF8-21FD5EE3252E}"/>
          </msink:context>
        </emma:interpretation>
      </emma:emma>
    </inkml:annotationXML>
    <inkml:trace contextRef="#ctx0" brushRef="#br0">0 43 56 0,'15'-3'22'0,"-15"3"-18"0,15 3 2 0,-11-3 1 16,7 4-4-16,1-1 5 31,7 4-5-31,3-4 14 0,1 0-9 0,3 1 9 15,8-1-9-15,8-3 2 16,-8 0-6-16,3 0 0 16,-3 0-2-16,8 0-2 15,-8 0 1-15,3 0 7 16,-3 0-4-16,12 0 5 16,-9 0-5-16,8 0 5 15,-7 0-6-15,11 0 3 16,-4 0-3-16,4 0-4 0,-3 0 0 15,-9 0 3-15,9 0-1 0,-9 0-1 32,12 0 1-32,-7 0-4 15,-1 0 2-15,1 0 1 16,-1 0 0-16,4 0 2 16,-7 4-1-16,7-1 2 15,1 0-2-15,-9 1-1 16,9-1 1-16,-9-3-1 0,9 3 0 15,-1-3 2-15,-4 4-1 0,5-1 2 16,-1 0-2-16,4 1-3 16,0-1 1-16,4-3 5 15,-4 3-2-15,3-6 4 16,-3 3-4-16,4-7 6 16,-4 4-5-16,8-4 3 15,-4 4-3-15,-1-4 0 16,-3 7-1-16,12-3 1 15,-5 3-2-15,5-3-1 16,-9 3 1-16,9-7 1 16,-9 3-1-16,9-6 6 15,-5 7-4-15,8-4 1 0,-11 4-2 16,11-4-2-16,0 7 1 16,0-6 1-16,-11 6-1 0,11-4-1 15,-15 4 1-15,15-6-4 16,-11 6 2-16,11-4 1 31,0 8 0-31,4-4 4 16,-7 0-2-16,-5-4 6 15,5 4-5-15,-1-3 3 16,-7 0-3-16,3-1-2 0,5 4 0 0,3-3-1 16,-12 6 0-16,12-3 2 15,-11 4-1-15,8-4-1 16,-12 3 1-16,3-3-4 15,-3 0 2-15,12 0 1 16,-12 0 0-16,7 0 2 16,-7 3-1-16,0 1-1 15,0-1 1-15,12 0-1 16,-9 4 0-16,1-4 2 16,-4 1-1-16,0-1 2 15,0 0-2-15,42 1 17 47,-1-4-5-47,-26-4 2 16,4 4-8-16,-4-3 0 15,-15 3-4-15,-3-3-4 16,-9-1 0-16,9-2 1 16,-9 6 0-16,-3-4 0 15,8 8 0-15,3-4 2 16,-4 0-1-16,8 0 10 15,-3 3-5-15,3 0 5 16,3 4-6-16,-3-7 7 0,-11 3-8 16,7-3 3-16,-11 0-4 0,8 0-4 15,-5 0 0-15,-3 0-1 16,0 7 0-16,0-4-49 16,-4 4 28-16,-3 0-116 31,-5 0 77-31</inkml:trace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06.030"/>
    </inkml:context>
    <inkml:brush xml:id="br0">
      <inkml:brushProperty name="width" value="0.13333" units="cm"/>
      <inkml:brushProperty name="height" value="0.13333" units="cm"/>
    </inkml:brush>
    <inkml:brush xml:id="br1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6A41B450-3C0A-4760-90CA-BCBF0E685C4A}" emma:medium="tactile" emma:mode="ink">
          <msink:context xmlns:msink="http://schemas.microsoft.com/ink/2010/main" type="writingRegion" rotatedBoundingBox="29508,7327 32110,8979 31089,10586 28487,8934"/>
        </emma:interpretation>
      </emma:emma>
    </inkml:annotationXML>
    <inkml:traceGroup>
      <inkml:annotationXML>
        <emma:emma xmlns:emma="http://www.w3.org/2003/04/emma" version="1.0">
          <emma:interpretation id="{FF5EB639-4DDD-4DEC-B12F-EF3C34E9EF31}" emma:medium="tactile" emma:mode="ink">
            <msink:context xmlns:msink="http://schemas.microsoft.com/ink/2010/main" type="paragraph" rotatedBoundingBox="29508,7327 32110,8979 31577,9818 28975,816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D639010-86A7-443D-8723-F4DD0EEE5089}" emma:medium="tactile" emma:mode="ink">
              <msink:context xmlns:msink="http://schemas.microsoft.com/ink/2010/main" type="line" rotatedBoundingBox="29508,7327 32110,8979 31577,9818 28975,8166"/>
            </emma:interpretation>
          </emma:emma>
        </inkml:annotationXML>
        <inkml:traceGroup>
          <inkml:annotationXML>
            <emma:emma xmlns:emma="http://www.w3.org/2003/04/emma" version="1.0">
              <emma:interpretation id="{86A644D6-B35F-42AD-A4E9-F6479F78C478}" emma:medium="tactile" emma:mode="ink">
                <msink:context xmlns:msink="http://schemas.microsoft.com/ink/2010/main" type="inkWord" rotatedBoundingBox="29508,7327 30344,7858 29812,8697 28975,8166"/>
              </emma:interpretation>
              <emma:one-of disjunction-type="recognition" id="oneOf0">
                <emma:interpretation id="interp0" emma:lang="" emma:confidence="1">
                  <emma:literal/>
                </emma:interpretation>
              </emma:one-of>
            </emma:emma>
          </inkml:annotationXML>
          <inkml:trace contextRef="#ctx0" brushRef="#br0">257 171 116 0,'4'0'44'0,"-1"3"-35"0,-3 7 18 0,0-3 5 16,0 6-11-16,0 4-2 16,0 3-11-16,-7 7-3 15,-1 3-3-15,1 0-2 0,-5 4 3 16,5-4-4-16,-4-3 0 0,-5 0-4 16,-2-4-1-16,6 1-4 15,-7-8-1-15,4-2 1 16,8-8 4-16,-4-6-4 15,-5-10 2-15,9-6 4 0,-4-11 2 16,-1-10 2-16,-3-3 0 31,8-4 0-31,-5 1 0 0,5 6 6 16,-1 7 4-16,1-1-1 16,-1 5 0-16,4 2-1 15,4 7 0-15,0 4-9 16,0 0-1-16,0-7-2 15,0 6 2-15,0 4 1 0,4 3 1 16,4 1 4-16,-1 2 5 16,1 4-3-16,-1 0-1 15,8 0 0-15,0 4 1 16,4-1-3-16,0 0-2 16,11 1 2-16,1 2 2 15,2 1-2 1,1 0 0-16,0 0-3 0,15-4-1 15,-3-3 5-15,-9-3 2 16,9-1-2-16,-9-3-3 16,5 1-3-16,-5-4 1 15,-3-4-19-15,8 4-7 16,-4-3-6-16,-5 3-2 0,1 0-3 31,8 0-28-31,-16 3 12 16</inkml:trace>
          <inkml:trace contextRef="#ctx0" brushRef="#br0" timeOffset="872.857">404 690 128 0,'19'7'49'0,"-12"-4"-38"0,23 4-3 0,-15-4-2 16,1-3 1-16,2-3 4 16,1 0-2-16,-4-4 0 0,0 0-5 15,0 1 4-15,-3-1 2 0,-5-3 1 16,5 0 1-16,-9 0-2 0,-3 0 1 15,0 0-2-15,0 3 2 16,-3-3-6-16,-9 10-1 31,5 3 0-31,-5 1 0 16,-3 6-9-16,0 0-4 16,8 0 0-16,-5 3 0 15,-3 1 6-15,12-1 1 0,-9-3-1 16,12 0 2-16,0 0-1 15,0-3-2-15,0-4 0 16,0-3 3-16,15 4-2 16,-11-1 1-16,7-3 2 15,-7 0 2-15,8 0 1 0,-9 0 1 16,-3 0-5-16,0 0 1 16,0 0-5-16,0 0 1 15,0 0-7-15,-7 0-3 16,-1 0-1-16,-7 3-1 15,8 1 6-15,-5-1 6 0,-3 4 3 16,11-1 3-16,1 1-1 16,6 0 2-16,1 3-2 15,11 0 2-15,0 3-2 16,4 1 2-16,-4-4-2 16,0 0 2-16,4 3 2 15,-7 1 2-15,-1-1 8 16,-4-3 4-1,-3 0 6-15,4 0 4 16,-8 0-13-16,0 0-4 16,0 0-4-16,-8 0 0 0,4 0 2 15,4 1 4-15,-7-1-10 16,-1 0-5-16,1 0-17 16,-5 0-8-16,-3 0-80 15</inkml:trace>
        </inkml:traceGroup>
        <inkml:traceGroup>
          <inkml:annotationXML>
            <emma:emma xmlns:emma="http://www.w3.org/2003/04/emma" version="1.0">
              <emma:interpretation id="{12F3E233-D309-43E3-B0EC-D3058B1980FC}" emma:medium="tactile" emma:mode="ink">
                <msink:context xmlns:msink="http://schemas.microsoft.com/ink/2010/main" type="inkWord" rotatedBoundingBox="31259,8524 32071,9040 31587,9802 30775,9286"/>
              </emma:interpretation>
              <emma:one-of disjunction-type="recognition" id="oneOf1">
                <emma:interpretation id="interp1" emma:lang="" emma:confidence="0">
                  <emma:literal>9</emma:literal>
                </emma:interpretation>
                <emma:interpretation id="interp2" emma:lang="" emma:confidence="0">
                  <emma:literal>q</emma:literal>
                </emma:interpretation>
                <emma:interpretation id="interp3" emma:lang="" emma:confidence="0">
                  <emma:literal>.</emma:literal>
                </emma:interpretation>
                <emma:interpretation id="interp4" emma:lang="" emma:confidence="0">
                  <emma:literal>0</emma:literal>
                </emma:interpretation>
                <emma:interpretation id="interp5" emma:lang="" emma:confidence="0">
                  <emma:literal>2</emma:literal>
                </emma:interpretation>
              </emma:one-of>
            </emma:emma>
          </inkml:annotationXML>
          <inkml:trace contextRef="#ctx0" brushRef="#br1" timeOffset="53144.1556">2244 1639 96 0,'0'0'38'0,"7"7"-29"0,-7-11 14 0,0 4 8 15,0 0-11-15,0 0-1 16,0 0-2-16,0 0 1 16,12 7-10-16,-9 0 7 0,-3 3 2 15,0 0-3-15,0 0 2 16,0 3-3-16,4 1 0 0,-4-1-7 15,8 0-4-15,-8 1-1 16,0-1 1-16,0-3-1 16,3 0 2-16,-3 0-2 15,0-3 2-15,0-7-2 0,0 0 2 16,0 0-2-16,12 0-1 16,-5-7 3-16,1 1 0 31,-1-1-4-31,-7 0-1 15,15 1 1-15,-11-1 0 0,8 0 5 16,-1 0 5-16,-4 1-10 16,8 2-1-16,-11 1-4 31,11 3 3-31,-7 0 4 16,-4 3 0-16,-1 1 2 15,9 2-2-15,-12 1 2 0,3 3-2 0,-3 0 2 16,0 0-2-16,-3 4 4 15,-5 2-3-15,1 5 4 16,7 2-4-16,-12 4 4 31,9 0-4-31,-9 3 1 0,8 0-1 0,-11 0-4 16,15 0 1-16,-7-3-30 16,-1 0 17-16,5-4-113 15,3-3 70-15</inkml:trace>
          <inkml:trace contextRef="#ctx0" brushRef="#br1" timeOffset="52375.3434">2085 1287 124 0,'0'13'46'0,"0"-13"-35"0,12 17 9 0,-12-7 18 15,0 0-21-15,0 4 14 0,0 2-18 0,-12 4 6 16,12 1-11-16,0-1 0 16,-3 0-5-16,-9 0 0 15,5 0-1-15,-8 3-2 16,3-2 1-16,-6-5 1 16,-1-2-1-16,0-4 2 15,-4-4-2-15,12-9-1 16,-4 3 1-16,-12-17-1 15,20 4 0-15,-16-14 0 16,8 7 0-16,-4-13 0 16,12 9 0-16,-5-6-3 15,1 10 2-15,4-7 1 16,-5 7 0-16,9-4 0 16,-9 11 0-16,12-7 0 15,0 7 0-15,0-4 0 16,0 7 0-16,0-4 2 15,12 8-1-15,-9-4 4 16,5 3-3-16,-1 3 1 0,5 1-3 16,-5 0-1-16,8 3 3 15,0 0 1-15,4 3-1 0,4 0 3 0,3 4 1 16,-3 0 9-16,-1 0 4 16,5-4 2-16,-4 0 2 15,-1-3-9-15,8 0-1 16,-3 0-7-16,-8-6-2 15,3 2-2-15,5-2-2 16,-9-5 1-16,9-2-1 16,-8 3-25-16,3-3-8 0,5-4-25 15,-5 0-9-15,5-3-17 16,-8 0-25 15,3 0 39-31</inkml:trace>
        </inkml:traceGroup>
      </inkml:traceGroup>
    </inkml:traceGroup>
    <inkml:traceGroup>
      <inkml:annotationXML>
        <emma:emma xmlns:emma="http://www.w3.org/2003/04/emma" version="1.0">
          <emma:interpretation id="{1325EEF4-A7AD-436C-9923-2CF4CFCBBE6E}" emma:medium="tactile" emma:mode="ink">
            <msink:context xmlns:msink="http://schemas.microsoft.com/ink/2010/main" type="paragraph" rotatedBoundingBox="28851,8744 28677,9055 28658,9044 28833,873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12726DC-6420-4D49-B236-79C371A4912E}" emma:medium="tactile" emma:mode="ink">
              <msink:context xmlns:msink="http://schemas.microsoft.com/ink/2010/main" type="line" rotatedBoundingBox="28851,8744 28676,9055 28658,9044 28833,8734"/>
            </emma:interpretation>
          </emma:emma>
        </inkml:annotationXML>
        <inkml:traceGroup>
          <inkml:annotationXML>
            <emma:emma xmlns:emma="http://www.w3.org/2003/04/emma" version="1.0">
              <emma:interpretation id="{FB058E60-FDB2-4F4F-B2C3-D7D7A8EC17D9}" emma:medium="tactile" emma:mode="ink">
                <msink:context xmlns:msink="http://schemas.microsoft.com/ink/2010/main" type="inkWord" rotatedBoundingBox="28851,8744 28676,9055 28658,9044 28833,8734"/>
              </emma:interpretation>
            </emma:emma>
          </inkml:annotationXML>
          <inkml:trace contextRef="#ctx0" brushRef="#br0" timeOffset="-868.8463">-399 1069 144 0,'0'3'55'0,"0"-6"-43"0,-8 10 16 16,8-4 7-16,-4 0-8 16,4 4-3-16,-11 3-8 0,4 4-2 15,-9 6-8-15,1 3-4 0,-3 7 1 16,-1 4-13-16,0 3-3 16,-4 3-23-16,8 4-9 15,4-1-38-15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18.395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34841707-433F-46CE-9023-68081E500F51}" emma:medium="tactile" emma:mode="ink">
          <msink:context xmlns:msink="http://schemas.microsoft.com/ink/2010/main" type="inkDrawing" rotatedBoundingBox="24601,7435 24643,9081 24612,9082 24570,7436" semanticType="callout" shapeName="Other">
            <msink:sourceLink direction="with" ref="{073B65CE-6682-44E0-B6BF-4F3ADDC1235A}"/>
            <msink:sourceLink direction="with" ref="{0127F66D-7F5D-483A-A36C-65959CF16E0F}"/>
          </msink:context>
        </emma:interpretation>
      </emma:emma>
    </inkml:annotationXML>
    <inkml:trace contextRef="#ctx0" brushRef="#br0">-83-1472 24 0,'0'0'11'0,"0"4"-9"0,0-1 2 0,0-3 0 16,0 7-2-16,0-7-2 15,0 6 1-15,0-2-1 16,0 3 0-1,0-1 0-15,0 1 8 16,0 0 5-16,0 3-2 16,8 3-1-16,-8 7-6 0,0 4-1 15,4 6-1-15,-4 0-2 16,3 7-2-16,-3 3 1 16,0 7 3-16,0 10 3 15,0 3-4-15,0 4-3 16,0-4 1-16,0 1 0 15,4-4 1-15,-4-7 0 0,8-3 0 16,-5 0 2-16,-3-4-1 16,4 1-1-16,-4 3 1 0,8 6-1 15,-8 1 0-15,4 0 0 16,-1-1 2-16,-3-6 1 31,0 0-4-31,0-7-1 16,0 1 1-16,0-5 0 15,0-2 1-15,0-1 2 16,-3-2-1-16,-1-1-1 16,-4 0 1-16,8-3-1 15,-4-4-3-15,4-3 2 16,0-3 1-16,0-4 2 0,0 1-30 16,0-4-13-16</inkml:trace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21.487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6FC487A0-14B9-4EE7-B7C6-EAF8772CF2AB}" emma:medium="tactile" emma:mode="ink">
          <msink:context xmlns:msink="http://schemas.microsoft.com/ink/2010/main" type="inkDrawing" rotatedBoundingBox="24636,9383 24690,10760 24661,10761 24608,9384" semanticType="callout" shapeName="Other">
            <msink:sourceLink direction="with" ref="{7DB550CA-9498-47B0-8590-D238C50E87D1}"/>
            <msink:sourceLink direction="with" ref="{020829D5-D1DF-4655-9B48-AA3E557350C3}"/>
          </msink:context>
        </emma:interpretation>
      </emma:emma>
    </inkml:annotationXML>
    <inkml:trace contextRef="#ctx0" brushRef="#br0">4 0 16 0,'-4'36'8'0,"4"-36"-6"0,0 34-1 0,0-17 2 15,4-1-2-15,4 11 2 16,-4 3-2-16,-4 11-3 15,0-1 1-15,0 7 1 16,0 0 0-16,0 6 0 16,3-9 0-16,-3-1 0 15,0-2 0-15,8-1 0 16,-4-7 0-16,-1 1 0 0,-3-1 0 0,4 1 0 31,4-1 0-31,-5 1 2 0,1-4-1 0,-4 0-3 16,0-3 1-16,0 0 3 15,0-4-1-15,0-3-1 32,8 1 1-32,-8-1-4 15,0 0 2-15,0 0 1 16,0 0 0-16,-8 0 0 16,8 4 0-16,0-1 2 15,0 0-1-15,-4 1-1 0,8-4 1 0,-4-3-1 16,0 0 0-16,0-4 19 15,0 0-10-15,0-3 25 16,0 0-19-16,0 1 17 16,0-1-18-16,0 0 10 15,0 0-14-15,0-4 6 16,0 4-9-16,0-3-2 16,0 3-3-16,0-3 3 15,0 3-3-15,0-3 10 16,0-1-6-16,0 1 12 15,0 0-10-15,0-7 5 0,0 0-8 16,0 0 2-16,0 6-4 16,0 1 0-16,0 0-1 0,0-4 1 31,0 1-2-31,0-4-36 16,0 3 19-16,0-3-77 15,0 0 52-15</inkml:trace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12.859"/>
    </inkml:context>
    <inkml:brush xml:id="br0">
      <inkml:brushProperty name="width" value="0.13333" units="cm"/>
      <inkml:brushProperty name="height" value="0.13333" units="cm"/>
    </inkml:brush>
  </inkml:definitions>
  <inkml:traceGroup>
    <inkml:annotationXML>
      <emma:emma xmlns:emma="http://www.w3.org/2003/04/emma" version="1.0">
        <emma:interpretation id="{A0015ABF-DD07-4ABB-98ED-CAD5D0A171EC}" emma:medium="tactile" emma:mode="ink">
          <msink:context xmlns:msink="http://schemas.microsoft.com/ink/2010/main" type="writingRegion" rotatedBoundingBox="25057,8294 25608,8294 25608,8817 25057,8817">
            <msink:destinationLink direction="with" ref="{0127F66D-7F5D-483A-A36C-65959CF16E0F}"/>
          </msink:context>
        </emma:interpretation>
      </emma:emma>
    </inkml:annotationXML>
    <inkml:traceGroup>
      <inkml:annotationXML>
        <emma:emma xmlns:emma="http://www.w3.org/2003/04/emma" version="1.0">
          <emma:interpretation id="{3A96DBB5-05C1-405C-891D-22559F4F580E}" emma:medium="tactile" emma:mode="ink">
            <msink:context xmlns:msink="http://schemas.microsoft.com/ink/2010/main" type="paragraph" rotatedBoundingBox="25057,8294 25608,8294 25608,8817 25057,881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73150376-700D-4062-AB78-0677BEE3BB6C}" emma:medium="tactile" emma:mode="ink">
              <msink:context xmlns:msink="http://schemas.microsoft.com/ink/2010/main" type="line" rotatedBoundingBox="25057,8294 25608,8294 25608,8817 25057,8817"/>
            </emma:interpretation>
          </emma:emma>
        </inkml:annotationXML>
        <inkml:traceGroup>
          <inkml:annotationXML>
            <emma:emma xmlns:emma="http://www.w3.org/2003/04/emma" version="1.0">
              <emma:interpretation id="{7DB550CA-9498-47B0-8590-D238C50E87D1}" emma:medium="tactile" emma:mode="ink">
                <msink:context xmlns:msink="http://schemas.microsoft.com/ink/2010/main" type="inkWord" rotatedBoundingBox="25057,8294 25608,8294 25608,8817 25057,8817">
                  <msink:destinationLink direction="with" ref="{6FC487A0-14B9-4EE7-B7C6-EAF8772CF2AB}"/>
                </msink:context>
              </emma:interpretation>
            </emma:emma>
          </inkml:annotationXML>
          <inkml:trace contextRef="#ctx0" brushRef="#br0">1094 299 24 0,'0'13'11'0,"0"-3"-9"0,0 7 11 15,0-11 6-15,0 5-6 16,0 2-2-16,0 0-4 0,-8 4-2 16,8 0-3-16,-4-4-2 0,1 1 1 15,-9-1-1-15,9 1 0 16,-9 2 0-16,9-6 0 15,-9-3 2-15,8-7-1 16,-11 0 2-16,8-3-2 16,-4-7-1-16,-5-4-4 15,1 1 0-15,0-4 2 16,-4 0 1-16,4 1-2 16,8-1 2-16,-1 0 1 15,-7 4 0-15,11-1-3 0,1 1 2 16,-1-1 1-16,-4 1 0 15,8 3 0 1,0-3 0-16,0 2 0 16,0 1 0-16,0 0 0 15,8 4 2-15,-1-4-1 16,-7 3 2-16,12 0-4 16,-8 0 0-16,-1 1-1 15,5 2 0-15,-1 1 2 16,-3 0 0-16,7 3 4 0,-7 0 5 15,11 0 4-15,-3 0 2 16,3 0-2-16,0 3 2 0,4-3-4 16,-1 0 1-16,1 0-3 15,8 0 2-15,-5 0-4 16,-3 0-2-16,8 0-5 16,-9 0 0-16,9 0 0 31,-5 0 0-31,5 0 2 0,-5 0 1 0,-3 0 1 0,8 0-7 31,-8-3-2-31,-1-4-40 16,1 4-33-16,4-1 23 15</inkml:trace>
          <inkml:trace contextRef="#ctx0" brushRef="#br0" timeOffset="515.9999">1407 419 68 0,'7'-10'27'15,"-7"7"-21"-15,8-1 16 0,-8 4 8 0,0-3-12 16,0 0-4-16,-8-1-7 16,8-2-2-16,-4 2-3 15,-7 1-2-15,4 3-4 16,-5 7-2-16,-3 3-2 15,-4 3 2-15,4 4 2 16,0 3 2-16,-4 0 1 0,4 10 1 0,8-3 6 16,-5 0 4-16,-3 0-5 15,12 0-1-15,-1-4-2 16,-4 0-2-16,8-2 1 16,8-5-1-16,-1-2-3 0,5-4 2 15,-5-7-4-15,16-3-1 16,-4-7-46-16,0-3-18 31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40.742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66FB3607-6B62-46F7-A9AC-D575D1482CFB}" emma:medium="tactile" emma:mode="ink">
          <msink:context xmlns:msink="http://schemas.microsoft.com/ink/2010/main" type="inkDrawing" rotatedBoundingBox="24743,10640 32814,6873 32854,6957 24782,10724" semanticType="callout" shapeName="Other">
            <msink:destinationLink direction="with" ref="{EAA3AD10-73B3-4054-813A-9825AFAFE23C}"/>
          </msink:context>
        </emma:interpretation>
      </emma:emma>
    </inkml:annotationXML>
    <inkml:trace contextRef="#ctx0" brushRef="#br0">0 3781 40 0,'19'-10'16'0,"-19"10"-12"0,19-10 3 0,-4 6 7 15,-3 4-8-15,-5-6 4 16,8 2-6-16,0-2 0 16,4 2-2-16,4-6 1 0,-4 7-2 0,-4-7 2 15,4 6-2-15,-1-6-1 16,1 7 1-16,8-7-4 15,-5 3 2-15,-7-6 3 16,12 3-1-16,-8-4 2 16,-1 4-2-16,1-3-1 15,0 6 1-15,-4-6-4 16,8 6 2-16,-12-3 1 16,4 3 0-16,0-3 0 15,0 4 0-15,4-4-3 16,-4 3 2-16,0-7 3 15,4 8-1-15,-4-4 2 0,0 3-2 16,1-3-3-16,-1 3 1 16,-8-3 1-1,8 7 0-15,0-7 0 16,0 6 0-16,-3-6 0 16,3 7 0-16,-8-7 2 15,8 3-1-15,0-3-1 16,1 4 1-16,-1-5 1 15,0 8-1-15,0-7 6 16,0 7-4-16,-8-7-1 16,12 6-1-16,-7-6 1 15,3 7-1-15,0-7-1 0,0 6 1 0,-8-6-4 16,8 7 2-16,1-7 1 16,-1 3 0-16,-8-3 0 15,8 4 0-15,0-4 0 31,0 3 0-31,0-3 0 16,1 6 0-16,-5-6 0 16,0 4 0-16,4-4 2 15,0 6-1-15,0-2-3 0,1 2 1 0,-1-6-1 16,0 7 0-16,0-4 4 16,0 4-1-16,-4-7 2 15,4 6-2-15,0-2 2 16,4 2-2-16,4-6-1 15,-4 7 1-15,-1-4 3 16,1 4-2-16,-4-7 4 16,12 6-4-16,-8-6-1 15,3 7 0-15,-7-7-4 16,12 7 2-16,-12-7 1 16,4 6 0-16,-4-6 2 0,4 3-1 15,-4-3 2-15,4 4-2 0,-4-4 2 31,3 6-2-31,1-6 4 16,-4 4-3-16,4-8 1 16,0 7-1-16,4-3-2 15,-1 4 1-15,-7-4 1 16,4 6-1-16,0-6 2 16,4 7-2-16,-4-7-1 15,-1 6 1-15,1-6-1 16,0 4 0-16,4-4-3 15,-1 3 2-15,-3-3-1 0,0 3 0 16,8-3 6-16,-9 3-2 16,9-3 1-16,-5 4-1 15,-3-8-2-15,4 8 1 0,-4-11 3 16,3 7-2-16,-3-4 1 16,8 4-1-16,-9-6-2 15,9 2 1-15,-5-3-1 16,-3 7 0-16,11-3 0 0,1 3 0 15,-9-4 0-15,5 8 0 16,-5-8 2-16,5 8-1 0,-5-4 8 31,1 3-5-31,0-3 5 16,-5 3-5-16,9-3 0 16,-5 3-2-16,5-6 1 15,-5 6-2-15,9-3 4 16,-9 3-3-16,5-3 6 15,-9 4-5-15,9-8 1 16,-5 8-2-16,-3-8-2 16,8 4 1-16,-5-3-1 0,5 6 0 0,-5-6 0 15,8 3 0-15,-3-4 0 16,-1 4 0-16,1-3 0 16,-5 3 0-16,8-7 0 15,-11 7 0-15,11-7 4 31,-3 4-2-31,-1-4 4 16,1 4-4-16,-5-4 4 16,8 3-4-16,-3-2 4 15,-5 2-4-15,12-6-1 16,-15 3 0-16,8 1-1 0,-9 2 0 0,1-3 0 16,0 7 0-16,4-3 0 15,-1 3 0-15,-3-3 2 16,4 2-1-16,-12-2-1 15,12 6 1-15,-4-6-4 16,0 6 2-16,-1-3 1 16,-3 3 0-16,4-3 0 15,-4 7 0-15,4-7 0 16,4 7 0-16,-12-7 4 16,12 6-2-16,-8-2 1 0,-4 2-1 0,4-2 1 15,8 2-2-15,-12-6-1 16,12 7 1-16,-8-7-1 15,4 6 0-15,-4-6 2 32,-4 4-1-32,4-4 4 15,8 6-3-15,-12-6 1 16,12 7-1-16,-8-7 1 16,4 3-2-16,0-3-1 15,-1 7 1-15,1-7-1 16,4 6 0-16,-1-6 2 0,-3 3-1 0,8-3 2 15,-5 4-2-15,5-8-1 16,-5 8 1-16,5-8 1 16,-5 4-1-16,-3-3 2 0,11 3-4 15,-11 0 0-15,8-4 3 16,-5 4 1-16,-7 0-1 16,12-3-4-16,-5-1 1 0,-3 1 3 15,8-1 3-15,-5 1 0 16,1 0 0-16,-1-4-6 15,5 0 1-15,-1 0 0 16,4 1 0 0,1 2 0-16,-1 1 0 15,-4-4 0-15,4 4 0 16,4-1 0-16,-4 1 0 16,4-1 0-16,-4 4 0 15,-3-3 0-15,7 3 0 0,-8 0 0 16,4 0 2-16,-3-4-1 15,-5 1 2-15,12 0-4 16,-4 3 0-16,4-4-1 16,0 1 0-16,0-1 2 15,-4 1 2-15,4 0-1 16,8-1-1-16,-8-3 1 0,-8 4 1 16,16-4-3-16,-8 0 0 15,-4 4 1-15,4-4 0 16,-4 1 0-16,8-5 0 0,-5-2 0 31,1-1 0-31,12 1 0 16,-9 0 2-16,12-1-3 15,-3-3 0-15,-9 4 1 0,12 3 0 16,-7 0 0-16,-4 0 0 16,7 3 0-16,-4-3 0 15,1 0 0-15,7-1 0 16,0 1 0-16,0 0 0 0,7-3 0 15,-7-1 0-15,8 1-3 16,-8-1 2-16,0 1 1 16,-4-1 2-16,0 1-1 15,4 0-1-15,-3-4 1 16,3-3 1-16,3-1-3 16,-3-2-2-16,4 3 2 15,-4 0 2-15,12 3 0 0,-9 0 2 31,-6 3-4-31,3 1-2 16,15-4 2-16,-8 4 2 16,1-4 0-16,-1 7 2 15,-7 0-2-15,12 3-1 16,-9 0-2-16,-2 0 1 0,-1 1 1 16,-4-1 0-16,4 0 0 15,-8 0 0-15,4 4 0 16,-14-4 2-16,6 1-3 15,-10 2 0-15,7 1 1 16,-4-4 0-16,-4 0-14 0,1 0-5 16,-5-3-37-1,-7 0-55-15,4 3 16 16</inkml:trace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9600" units="cm"/>
          <inkml:channel name="Y" type="integer" max="7200" units="cm"/>
          <inkml:channel name="F" type="integer" max="1024" units="dev"/>
          <inkml:channel name="T" type="integer" max="2.14748E9" units="dev"/>
        </inkml:traceFormat>
        <inkml:channelProperties>
          <inkml:channelProperty channel="X" name="resolution" value="369.51501" units="1/cm"/>
          <inkml:channelProperty channel="Y" name="resolution" value="415.70438" units="1/cm"/>
          <inkml:channelProperty channel="F" name="resolution" value="0" units="1/dev"/>
          <inkml:channelProperty channel="T" name="resolution" value="1" units="1/dev"/>
        </inkml:channelProperties>
      </inkml:inkSource>
      <inkml:timestamp xml:id="ts0" timeString="2018-05-26T17:21:42.102"/>
    </inkml:context>
    <inkml:brush xml:id="br0">
      <inkml:brushProperty name="width" value="0.09333" units="cm"/>
      <inkml:brushProperty name="height" value="0.09333" units="cm"/>
      <inkml:brushProperty name="color" value="#ED1C24"/>
    </inkml:brush>
  </inkml:definitions>
  <inkml:traceGroup>
    <inkml:annotationXML>
      <emma:emma xmlns:emma="http://www.w3.org/2003/04/emma" version="1.0">
        <emma:interpretation id="{093F234B-EEB3-4526-9741-CDBDED86BB8D}" emma:medium="tactile" emma:mode="ink">
          <msink:context xmlns:msink="http://schemas.microsoft.com/ink/2010/main" type="inkDrawing" rotatedBoundingBox="31872,7337 32281,8313 32242,8330 31833,7353" semanticType="scratchOut" shapeName="Other"/>
        </emma:interpretation>
      </emma:emma>
    </inkml:annotationXML>
    <inkml:trace contextRef="#ctx0" brushRef="#br0">0 3 44 0,'0'-3'19'0,"4"3"-15"0,-4 0 19 0,0 0 7 16,0 0-2-16,0 0-2 15,11 0-12-15,-7 0-4 16,-4 0-4-16,8 0 1 16,-4 3 0-16,-1 0 1 15,-3 4-4-15,8 3-1 0,-4 3 3 16,-1 4-3-16,9 7 0 16,-5-1-1-16,-7 1-2 15,15-1 5-15,-3 4 4 16,-9 0 1-16,9-1 4 15,3 1-3-15,-8 0 1 0,8-3-7 16,0-1-1-16,-3 0 0 16,3-2 2-16,-8-1-5 15,9 0-3-15,-13 0 3 16,9 0 1-16,-9 0 0 16,1 0-2-16,11 4 7 15,0-1 3-15,-3 1 1 16,-5 2 1-16,1 1-2 15,-1 0 1-15,5 3-4 16,-9-3-2-16,-3 0-2 16,12-4 0-16,-9 1 0 15,1-4 1-15,7 0 0 16,-7 0 0-16,4 0 2 0,-1-3 1 16,8-4-6-16,0 1 0 15,-3-1 1-15,-5 1 1 16,8-4-8-16,-15-4-2 15,12 4-49-15,-9-6-20 16,1 2-28 0</inkml:trace>
  </inkml:traceGroup>
</inkml: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2</v>
      </c>
      <c r="E1" s="1" t="s">
        <v>10</v>
      </c>
      <c r="F1" s="2">
        <v>2</v>
      </c>
      <c r="H1" s="1" t="s">
        <v>11</v>
      </c>
      <c r="I1" s="2" t="s">
        <v>12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3)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x)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Vx</v>
      </c>
      <c r="B13" s="2">
        <v>105.98</v>
      </c>
      <c r="C13" t="s">
        <v>15</v>
      </c>
      <c r="E13" s="1" t="str">
        <f>A13</f>
        <v>Vx</v>
      </c>
      <c r="F13" s="2">
        <v>-102.46</v>
      </c>
      <c r="G13" t="s">
        <v>15</v>
      </c>
    </row>
    <row r="14" spans="1:17" x14ac:dyDescent="0.45">
      <c r="A14" s="1" t="s">
        <v>14</v>
      </c>
      <c r="B14" s="2">
        <v>-242.1</v>
      </c>
      <c r="C14" t="s">
        <v>15</v>
      </c>
      <c r="E14" s="1" t="s">
        <v>14</v>
      </c>
      <c r="F14" s="2">
        <v>-355.46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15.39143401922164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8.0399999999999991</v>
      </c>
      <c r="C20" t="s">
        <v>7</v>
      </c>
      <c r="E20" s="1" t="s">
        <v>4</v>
      </c>
      <c r="F20" s="2">
        <v>8.0399999999999991</v>
      </c>
      <c r="G20" t="s">
        <v>7</v>
      </c>
    </row>
    <row r="21" spans="1:17" x14ac:dyDescent="0.45">
      <c r="A21" s="1" t="s">
        <v>5</v>
      </c>
      <c r="B21" s="2">
        <v>8.0399999999999991</v>
      </c>
      <c r="C21" t="s">
        <v>7</v>
      </c>
      <c r="E21" s="1" t="s">
        <v>5</v>
      </c>
      <c r="F21" s="2">
        <v>8.0399999999999991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2)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x)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649.08086956521731</v>
      </c>
      <c r="C29" t="s">
        <v>15</v>
      </c>
      <c r="H29" s="1" t="s">
        <v>32</v>
      </c>
      <c r="I29" s="6">
        <f>F3*(B21+F20)*$J$6/10+F13</f>
        <v>652.60086956521729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7.6565464895635676E-2</v>
      </c>
      <c r="H30" s="1" t="s">
        <v>37</v>
      </c>
      <c r="I30" s="4">
        <f>-F14/($J$24*$J$25*$J$5)*10</f>
        <v>0.11241619228336495</v>
      </c>
    </row>
    <row r="31" spans="1:17" x14ac:dyDescent="0.45">
      <c r="A31" s="1" t="s">
        <v>36</v>
      </c>
      <c r="B31" s="6">
        <f>IF(B30&gt;=$J$18,0,$J$18*$J$5*$J$24*$J$25/10*SQRT(1-B30/$J$18))</f>
        <v>1543.7473205469864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1481.1810114688888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18.114074231499046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352.24410353001969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390.60995321219769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17.560653722960147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15.39143401922164</v>
      </c>
      <c r="C33" t="s">
        <v>7</v>
      </c>
      <c r="H33" s="1" t="s">
        <v>40</v>
      </c>
      <c r="I33" s="5">
        <f>MAX(0,((I29/$J$24/$J$25*10)^2/($N$5+I30*$J$5)-$N$5)/$J$6*$J$24*$J$25)</f>
        <v>11.509210059445705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2.8990428631739595</v>
      </c>
      <c r="C35" t="s">
        <v>24</v>
      </c>
      <c r="H35" s="8" t="s">
        <v>41</v>
      </c>
      <c r="I35" s="5">
        <f>(SQRT(F14^2/4+I29^2)+F14/2)/$J$24/$J$25*10</f>
        <v>2.6808581124201942</v>
      </c>
      <c r="J35" t="s">
        <v>24</v>
      </c>
    </row>
    <row r="36" spans="1:10" ht="14.65" x14ac:dyDescent="0.45">
      <c r="A36" s="1" t="s">
        <v>42</v>
      </c>
      <c r="B36" s="6">
        <f>B35*$J$24*$J$25/10</f>
        <v>539.22197255035644</v>
      </c>
      <c r="C36" t="s">
        <v>15</v>
      </c>
      <c r="H36" s="1" t="s">
        <v>42</v>
      </c>
      <c r="I36" s="6">
        <f>I35*$J$24*$J$25/10</f>
        <v>498.63960891015614</v>
      </c>
      <c r="J36" t="s">
        <v>15</v>
      </c>
    </row>
    <row r="37" spans="1:10" x14ac:dyDescent="0.45">
      <c r="A37" s="1" t="s">
        <v>43</v>
      </c>
      <c r="B37" s="5">
        <f>B36*10/$J$6</f>
        <v>13.780117076286885</v>
      </c>
      <c r="C37" t="s">
        <v>7</v>
      </c>
      <c r="H37" s="1" t="s">
        <v>43</v>
      </c>
      <c r="I37" s="5">
        <f>I36*10/$J$6</f>
        <v>12.743012227703989</v>
      </c>
      <c r="J37" t="s">
        <v>7</v>
      </c>
    </row>
    <row r="38" spans="1:10" ht="14.65" x14ac:dyDescent="0.45">
      <c r="A38" s="1" t="s">
        <v>45</v>
      </c>
      <c r="B38" s="5">
        <f>-B14/$J$24/$J$25*10</f>
        <v>1.3016129032258064</v>
      </c>
      <c r="C38" t="s">
        <v>24</v>
      </c>
      <c r="H38" s="1" t="s">
        <v>45</v>
      </c>
      <c r="I38" s="5">
        <f>-F14/$J$24/$J$25*10</f>
        <v>1.9110752688172041</v>
      </c>
      <c r="J38" t="s">
        <v>24</v>
      </c>
    </row>
    <row r="39" spans="1:10" ht="14.65" x14ac:dyDescent="0.45">
      <c r="A39" s="8" t="s">
        <v>44</v>
      </c>
      <c r="B39" s="5">
        <f>B29/$J$24/$J$25*10</f>
        <v>3.4896820944366524</v>
      </c>
      <c r="C39" t="s">
        <v>24</v>
      </c>
      <c r="H39" s="8" t="s">
        <v>44</v>
      </c>
      <c r="I39" s="5">
        <f>I29/$J$24/$J$25*10</f>
        <v>3.5086068256194478</v>
      </c>
      <c r="J39" t="s">
        <v>24</v>
      </c>
    </row>
    <row r="40" spans="1:10" ht="14.65" x14ac:dyDescent="0.45">
      <c r="A40" s="1" t="s">
        <v>46</v>
      </c>
      <c r="B40" s="4">
        <f>B39/(B38+B35)</f>
        <v>0.83074698059049379</v>
      </c>
      <c r="H40" s="1" t="s">
        <v>46</v>
      </c>
      <c r="I40" s="4">
        <f>I39/(I38+I35)</f>
        <v>0.76408051561801538</v>
      </c>
    </row>
  </sheetData>
  <conditionalFormatting sqref="D31:D32">
    <cfRule type="expression" dxfId="26" priority="3">
      <formula>D31="non verificato"</formula>
    </cfRule>
  </conditionalFormatting>
  <conditionalFormatting sqref="K31">
    <cfRule type="expression" dxfId="25" priority="2">
      <formula>K31="non verificato"</formula>
    </cfRule>
  </conditionalFormatting>
  <conditionalFormatting sqref="K32">
    <cfRule type="expression" dxfId="24" priority="1">
      <formula>K32="non verificato"</formula>
    </cfRule>
  </conditionalFormatting>
  <dataValidations disablePrompts="1" count="3">
    <dataValidation type="list" allowBlank="1" showInputMessage="1" showErrorMessage="1" sqref="I1">
      <formula1>"x,y"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C5">
      <formula1>"C25/30,C30/37"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2</v>
      </c>
      <c r="E1" s="1" t="s">
        <v>10</v>
      </c>
      <c r="F1" s="2">
        <v>1</v>
      </c>
      <c r="H1" s="1" t="s">
        <v>11</v>
      </c>
      <c r="I1" s="2" t="s">
        <v>12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2)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x)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Vx</v>
      </c>
      <c r="B13" s="2">
        <v>129.34</v>
      </c>
      <c r="C13" t="s">
        <v>15</v>
      </c>
      <c r="E13" s="1" t="str">
        <f>A13</f>
        <v>Vx</v>
      </c>
      <c r="F13" s="2">
        <v>-125.54</v>
      </c>
      <c r="G13" t="s">
        <v>15</v>
      </c>
    </row>
    <row r="14" spans="1:17" x14ac:dyDescent="0.45">
      <c r="A14" s="1" t="s">
        <v>14</v>
      </c>
      <c r="B14" s="2">
        <v>-310.83999999999997</v>
      </c>
      <c r="C14" t="s">
        <v>15</v>
      </c>
      <c r="E14" s="1" t="s">
        <v>14</v>
      </c>
      <c r="F14" s="2">
        <v>-506.28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14.516765934947729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9.17</v>
      </c>
      <c r="C20" t="s">
        <v>7</v>
      </c>
      <c r="E20" s="1" t="s">
        <v>4</v>
      </c>
      <c r="F20" s="2">
        <v>9.17</v>
      </c>
      <c r="G20" t="s">
        <v>7</v>
      </c>
    </row>
    <row r="21" spans="1:17" x14ac:dyDescent="0.45">
      <c r="A21" s="1" t="s">
        <v>5</v>
      </c>
      <c r="B21" s="2">
        <v>8.0399999999999991</v>
      </c>
      <c r="C21" t="s">
        <v>7</v>
      </c>
      <c r="E21" s="1" t="s">
        <v>5</v>
      </c>
      <c r="F21" s="2">
        <v>8.0399999999999991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1)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x)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678.78173913043486</v>
      </c>
      <c r="C29" t="s">
        <v>15</v>
      </c>
      <c r="H29" s="1" t="s">
        <v>32</v>
      </c>
      <c r="I29" s="6">
        <f>F3*(B21+F20)*$J$6/10+F13</f>
        <v>682.58173913043493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9.8304870335230859E-2</v>
      </c>
      <c r="H30" s="1" t="s">
        <v>37</v>
      </c>
      <c r="I30" s="4">
        <f>-F14/($J$24*$J$25*$J$5)*10</f>
        <v>0.16011385199240985</v>
      </c>
    </row>
    <row r="31" spans="1:17" x14ac:dyDescent="0.45">
      <c r="A31" s="1" t="s">
        <v>36</v>
      </c>
      <c r="B31" s="6">
        <f>IF(B30&gt;=$J$18,0,$J$18*$J$5*$J$24*$J$25/10*SQRT(1-B30/$J$18))</f>
        <v>1506.1181510943954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1393.5916795159192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19.027846254269452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375.97615355925427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436.4565384187149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18.006662982922201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14.516765934947729</v>
      </c>
      <c r="C33" t="s">
        <v>7</v>
      </c>
      <c r="H33" s="1" t="s">
        <v>40</v>
      </c>
      <c r="I33" s="5">
        <f>MAX(0,((I29/$J$24/$J$25*10)^2/($N$5+I30*$J$5)-$N$5)/$J$6*$J$24*$J$25)</f>
        <v>9.2895104425768018</v>
      </c>
      <c r="J33" t="s">
        <v>7</v>
      </c>
    </row>
  </sheetData>
  <conditionalFormatting sqref="D31:D32">
    <cfRule type="expression" dxfId="23" priority="3">
      <formula>D31="non verificato"</formula>
    </cfRule>
  </conditionalFormatting>
  <conditionalFormatting sqref="K31">
    <cfRule type="expression" dxfId="22" priority="2">
      <formula>K31="non verificato"</formula>
    </cfRule>
  </conditionalFormatting>
  <conditionalFormatting sqref="K32">
    <cfRule type="expression" dxfId="21" priority="1">
      <formula>K32="non verificato"</formula>
    </cfRule>
  </conditionalFormatting>
  <dataValidations count="3">
    <dataValidation type="list" allowBlank="1" showInputMessage="1" showErrorMessage="1" sqref="C5">
      <formula1>"C25/30,C30/37"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I1">
      <formula1>"x,y"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1</v>
      </c>
      <c r="E1" s="1" t="s">
        <v>10</v>
      </c>
      <c r="F1" s="2">
        <v>2</v>
      </c>
      <c r="H1" s="1" t="s">
        <v>11</v>
      </c>
      <c r="I1" s="2" t="s">
        <v>12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3)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x)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Vx</v>
      </c>
      <c r="B13" s="2">
        <v>50.46</v>
      </c>
      <c r="C13" t="s">
        <v>15</v>
      </c>
      <c r="E13" s="1" t="str">
        <f>A13</f>
        <v>Vx</v>
      </c>
      <c r="F13" s="2">
        <v>-64.05</v>
      </c>
      <c r="G13" t="s">
        <v>15</v>
      </c>
    </row>
    <row r="14" spans="1:17" x14ac:dyDescent="0.45">
      <c r="A14" s="1" t="s">
        <v>14</v>
      </c>
      <c r="B14" s="2">
        <v>-39.35</v>
      </c>
      <c r="C14" t="s">
        <v>15</v>
      </c>
      <c r="E14" s="1" t="s">
        <v>14</v>
      </c>
      <c r="F14" s="2">
        <v>-346.56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/>
      <c r="G17" t="s">
        <v>6</v>
      </c>
      <c r="I17" s="1" t="s">
        <v>35</v>
      </c>
      <c r="J17" s="5">
        <f>IF(AND(B17&gt;0,F17&gt;0),0.6,0.48)</f>
        <v>0.48</v>
      </c>
      <c r="O17" s="11" t="s">
        <v>52</v>
      </c>
      <c r="P17" s="12">
        <f>MIN(MAX(B33,I33),MAX(P31:P32))</f>
        <v>6.2752556585883026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/>
      <c r="G18" t="s">
        <v>6</v>
      </c>
      <c r="I18" s="8" t="s">
        <v>2</v>
      </c>
      <c r="J18" s="4">
        <f>J17*(1-F5/250)</f>
        <v>0.4224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/>
      <c r="G19" t="s">
        <v>6</v>
      </c>
    </row>
    <row r="20" spans="1:17" x14ac:dyDescent="0.45">
      <c r="A20" s="1" t="s">
        <v>4</v>
      </c>
      <c r="B20" s="2">
        <v>9.17</v>
      </c>
      <c r="C20" t="s">
        <v>7</v>
      </c>
      <c r="E20" s="1" t="s">
        <v>4</v>
      </c>
      <c r="F20" s="2"/>
      <c r="G20" t="s">
        <v>7</v>
      </c>
    </row>
    <row r="21" spans="1:17" x14ac:dyDescent="0.45">
      <c r="A21" s="1" t="s">
        <v>5</v>
      </c>
      <c r="B21" s="2">
        <v>8.0399999999999991</v>
      </c>
      <c r="C21" t="s">
        <v>7</v>
      </c>
      <c r="E21" s="1" t="s">
        <v>5</v>
      </c>
      <c r="F21" s="2"/>
      <c r="G21" t="s">
        <v>7</v>
      </c>
    </row>
    <row r="23" spans="1:17" x14ac:dyDescent="0.45">
      <c r="A23" s="3" t="str">
        <f>CONCATENATE("Pilastro al di sotto del nodo (ordine ",F1,")")</f>
        <v>Pilastro al di sotto del nodo (ordine 2)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x)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380.13130434782613</v>
      </c>
      <c r="C29" t="s">
        <v>15</v>
      </c>
      <c r="H29" s="1" t="s">
        <v>32</v>
      </c>
      <c r="I29" s="6">
        <f>F3*(B21+F20)*$J$6/10+F13</f>
        <v>313.48043478260865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1.2444655281467426E-2</v>
      </c>
      <c r="H30" s="1" t="s">
        <v>37</v>
      </c>
      <c r="I30" s="4">
        <f>-F14/($J$24*$J$25*$J$5)*10</f>
        <v>0.10960151802656547</v>
      </c>
    </row>
    <row r="31" spans="1:17" x14ac:dyDescent="0.45">
      <c r="A31" s="1" t="s">
        <v>36</v>
      </c>
      <c r="B31" s="6">
        <f>IF(B30&gt;=$J$18,0,$J$18*$J$5*$J$24*$J$25/10*SQRT(1-B30/$J$18))</f>
        <v>1315.8067100107978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1149.3601587237308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10.894447210626184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270.37350900761328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387.73516215356148</v>
      </c>
      <c r="J32" t="s">
        <v>15</v>
      </c>
      <c r="K32" s="9" t="str">
        <f>IF(I29&lt;=I32,"verificato","non verificato")</f>
        <v>verificato</v>
      </c>
      <c r="O32" t="s">
        <v>51</v>
      </c>
      <c r="P32" s="5">
        <f>$F$3*(B21+F20)*(1-0.8*I30)</f>
        <v>8.8020516432637539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6.2752556585883026</v>
      </c>
      <c r="C33" t="s">
        <v>7</v>
      </c>
      <c r="H33" s="1" t="s">
        <v>40</v>
      </c>
      <c r="I33" s="5">
        <f>MAX(0,((I29/$J$24/$J$25*10)^2/($N$5+I30*$J$5)-$N$5)/$J$6*$J$24*$J$25)</f>
        <v>0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1.9406727815106017</v>
      </c>
      <c r="C35" t="s">
        <v>24</v>
      </c>
      <c r="H35" s="8" t="s">
        <v>41</v>
      </c>
      <c r="I35" s="5">
        <f>(SQRT(F14^2/4+I29^2)+F14/2)/$J$24/$J$25*10</f>
        <v>0.99410875421571954</v>
      </c>
      <c r="J35" t="s">
        <v>24</v>
      </c>
    </row>
    <row r="36" spans="1:10" ht="14.65" x14ac:dyDescent="0.45">
      <c r="A36" s="1" t="s">
        <v>42</v>
      </c>
      <c r="B36" s="6">
        <f>B35*$J$24*$J$25/10</f>
        <v>360.96513736097188</v>
      </c>
      <c r="C36" t="s">
        <v>15</v>
      </c>
      <c r="H36" s="1" t="s">
        <v>42</v>
      </c>
      <c r="I36" s="6">
        <f>I35*$J$24*$J$25/10</f>
        <v>184.90422828412383</v>
      </c>
      <c r="J36" t="s">
        <v>15</v>
      </c>
    </row>
    <row r="37" spans="1:10" x14ac:dyDescent="0.45">
      <c r="A37" s="1" t="s">
        <v>43</v>
      </c>
      <c r="B37" s="5">
        <f>B36*10/$J$6</f>
        <v>9.224664621447058</v>
      </c>
      <c r="C37" t="s">
        <v>7</v>
      </c>
      <c r="H37" s="1" t="s">
        <v>43</v>
      </c>
      <c r="I37" s="5">
        <f>I36*10/$J$6</f>
        <v>4.725330278372053</v>
      </c>
      <c r="J37" t="s">
        <v>7</v>
      </c>
    </row>
    <row r="38" spans="1:10" ht="14.65" x14ac:dyDescent="0.45">
      <c r="A38" s="1" t="s">
        <v>45</v>
      </c>
      <c r="B38" s="5">
        <f>-B14/$J$24/$J$25*10</f>
        <v>0.21155913978494623</v>
      </c>
      <c r="C38" t="s">
        <v>24</v>
      </c>
      <c r="H38" s="1" t="s">
        <v>45</v>
      </c>
      <c r="I38" s="5">
        <f>-F14/$J$24/$J$25*10</f>
        <v>1.8632258064516127</v>
      </c>
      <c r="J38" t="s">
        <v>24</v>
      </c>
    </row>
    <row r="39" spans="1:10" ht="14.65" x14ac:dyDescent="0.45">
      <c r="A39" s="8" t="s">
        <v>44</v>
      </c>
      <c r="B39" s="5">
        <f>B29/$J$24/$J$25*10</f>
        <v>2.0437166900420762</v>
      </c>
      <c r="C39" t="s">
        <v>24</v>
      </c>
      <c r="H39" s="8" t="s">
        <v>44</v>
      </c>
      <c r="I39" s="5">
        <f>I29/$J$24/$J$25*10</f>
        <v>1.6853786816269281</v>
      </c>
      <c r="J39" t="s">
        <v>24</v>
      </c>
    </row>
    <row r="40" spans="1:10" ht="14.65" x14ac:dyDescent="0.45">
      <c r="A40" s="1" t="s">
        <v>46</v>
      </c>
      <c r="B40" s="4">
        <f>B39/(B38+B35)</f>
        <v>0.94958014042085659</v>
      </c>
      <c r="H40" s="1" t="s">
        <v>46</v>
      </c>
      <c r="I40" s="4">
        <f>I39/(I38+I35)</f>
        <v>0.58984296232825695</v>
      </c>
    </row>
  </sheetData>
  <conditionalFormatting sqref="D31:D32">
    <cfRule type="expression" dxfId="20" priority="3">
      <formula>D31="non verificato"</formula>
    </cfRule>
  </conditionalFormatting>
  <conditionalFormatting sqref="K31">
    <cfRule type="expression" dxfId="19" priority="2">
      <formula>K31="non verificato"</formula>
    </cfRule>
  </conditionalFormatting>
  <conditionalFormatting sqref="K32">
    <cfRule type="expression" dxfId="18" priority="1">
      <formula>K32="non verificato"</formula>
    </cfRule>
  </conditionalFormatting>
  <dataValidations count="3">
    <dataValidation type="list" allowBlank="1" showInputMessage="1" showErrorMessage="1" sqref="C5">
      <formula1>"C25/30,C30/37"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I1">
      <formula1>"x,y"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1</v>
      </c>
      <c r="E1" s="1" t="s">
        <v>10</v>
      </c>
      <c r="F1" s="2">
        <v>1</v>
      </c>
      <c r="H1" s="1" t="s">
        <v>11</v>
      </c>
      <c r="I1" s="2" t="s">
        <v>12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2)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x)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Vx</v>
      </c>
      <c r="B13" s="2">
        <v>58.12</v>
      </c>
      <c r="C13" t="s">
        <v>15</v>
      </c>
      <c r="E13" s="1" t="str">
        <f>A13</f>
        <v>Vx</v>
      </c>
      <c r="F13" s="2">
        <v>-72.09</v>
      </c>
      <c r="G13" t="s">
        <v>15</v>
      </c>
    </row>
    <row r="14" spans="1:17" x14ac:dyDescent="0.45">
      <c r="A14" s="1" t="s">
        <v>14</v>
      </c>
      <c r="B14" s="2">
        <v>-10.71</v>
      </c>
      <c r="C14" t="s">
        <v>15</v>
      </c>
      <c r="E14" s="1" t="s">
        <v>14</v>
      </c>
      <c r="F14" s="2">
        <v>-515.69000000000005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/>
      <c r="G17" t="s">
        <v>6</v>
      </c>
      <c r="I17" s="1" t="s">
        <v>35</v>
      </c>
      <c r="J17" s="5">
        <f>IF(AND(B17&gt;0,F17&gt;0),0.6,0.48)</f>
        <v>0.48</v>
      </c>
      <c r="O17" s="11" t="s">
        <v>52</v>
      </c>
      <c r="P17" s="12">
        <f>MIN(MAX(B33,I33),MAX(P31:P32))</f>
        <v>7.100857027549881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/>
      <c r="G18" t="s">
        <v>6</v>
      </c>
      <c r="I18" s="8" t="s">
        <v>2</v>
      </c>
      <c r="J18" s="4">
        <f>J17*(1-F5/250)</f>
        <v>0.4224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/>
      <c r="G19" t="s">
        <v>6</v>
      </c>
    </row>
    <row r="20" spans="1:17" x14ac:dyDescent="0.45">
      <c r="A20" s="1" t="s">
        <v>4</v>
      </c>
      <c r="B20" s="2">
        <v>9.17</v>
      </c>
      <c r="C20" t="s">
        <v>7</v>
      </c>
      <c r="E20" s="1" t="s">
        <v>4</v>
      </c>
      <c r="F20" s="2"/>
      <c r="G20" t="s">
        <v>7</v>
      </c>
    </row>
    <row r="21" spans="1:17" x14ac:dyDescent="0.45">
      <c r="A21" s="1" t="s">
        <v>5</v>
      </c>
      <c r="B21" s="2">
        <v>9.17</v>
      </c>
      <c r="C21" t="s">
        <v>7</v>
      </c>
      <c r="E21" s="1" t="s">
        <v>5</v>
      </c>
      <c r="F21" s="2"/>
      <c r="G21" t="s">
        <v>7</v>
      </c>
    </row>
    <row r="23" spans="1:17" x14ac:dyDescent="0.45">
      <c r="A23" s="3" t="str">
        <f>CONCATENATE("Pilastro al di sotto del nodo (ordine ",F1,")")</f>
        <v>Pilastro al di sotto del nodo (ordine 1)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x)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372.47130434782611</v>
      </c>
      <c r="C29" t="s">
        <v>15</v>
      </c>
      <c r="H29" s="1" t="s">
        <v>32</v>
      </c>
      <c r="I29" s="6">
        <f>F3*(B21+F20)*$J$6/10+F13</f>
        <v>358.50130434782614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3.3870967741935487E-3</v>
      </c>
      <c r="H30" s="1" t="s">
        <v>37</v>
      </c>
      <c r="I30" s="4">
        <f>-F14/($J$24*$J$25*$J$5)*10</f>
        <v>0.16308981657179003</v>
      </c>
    </row>
    <row r="31" spans="1:17" x14ac:dyDescent="0.45">
      <c r="A31" s="1" t="s">
        <v>36</v>
      </c>
      <c r="B31" s="6">
        <f>IF(B30&gt;=$J$18,0,$J$18*$J$5*$J$24*$J$25/10*SQRT(1-B30/$J$18))</f>
        <v>1330.2630217146682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1046.4864430643333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10.97418270967742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256.7125894325647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439.15841146318377</v>
      </c>
      <c r="J32" t="s">
        <v>15</v>
      </c>
      <c r="K32" s="9" t="str">
        <f>IF(I29&lt;=I32,"verificato","non verificato")</f>
        <v>verificato</v>
      </c>
      <c r="O32" t="s">
        <v>51</v>
      </c>
      <c r="P32" s="5">
        <f>$F$3*(B21+F20)*(1-0.8*I30)</f>
        <v>9.5682877267552175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7.100857027549881</v>
      </c>
      <c r="C33" t="s">
        <v>7</v>
      </c>
      <c r="H33" s="1" t="s">
        <v>40</v>
      </c>
      <c r="I33" s="5">
        <f>MAX(0,((I29/$J$24/$J$25*10)^2/($N$5+I30*$J$5)-$N$5)/$J$6*$J$24*$J$25)</f>
        <v>0</v>
      </c>
      <c r="J33" t="s">
        <v>7</v>
      </c>
    </row>
  </sheetData>
  <conditionalFormatting sqref="D31:D32">
    <cfRule type="expression" dxfId="17" priority="3">
      <formula>D31="non verificato"</formula>
    </cfRule>
  </conditionalFormatting>
  <conditionalFormatting sqref="K31">
    <cfRule type="expression" dxfId="16" priority="2">
      <formula>K31="non verificato"</formula>
    </cfRule>
  </conditionalFormatting>
  <conditionalFormatting sqref="K32">
    <cfRule type="expression" dxfId="15" priority="1">
      <formula>K32="non verificato"</formula>
    </cfRule>
  </conditionalFormatting>
  <dataValidations count="3">
    <dataValidation type="list" allowBlank="1" showInputMessage="1" showErrorMessage="1" sqref="I1">
      <formula1>"x,y"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C5">
      <formula1>"C25/30,C30/37"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/>
  </sheetViews>
  <sheetFormatPr defaultRowHeight="14.25" x14ac:dyDescent="0.45"/>
  <sheetData>
    <row r="1" spans="1:17" x14ac:dyDescent="0.45">
      <c r="A1" t="s">
        <v>9</v>
      </c>
      <c r="C1" s="2">
        <v>5</v>
      </c>
      <c r="E1" s="1" t="s">
        <v>10</v>
      </c>
      <c r="F1" s="2">
        <v>5</v>
      </c>
      <c r="H1" s="1" t="s">
        <v>11</v>
      </c>
      <c r="I1" s="2" t="s">
        <v>47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6)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y)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Vy</v>
      </c>
      <c r="B13" s="2"/>
      <c r="C13" t="s">
        <v>15</v>
      </c>
      <c r="E13" s="1" t="str">
        <f>A13</f>
        <v>Vy</v>
      </c>
      <c r="F13" s="2"/>
      <c r="G13" t="s">
        <v>15</v>
      </c>
    </row>
    <row r="14" spans="1:17" x14ac:dyDescent="0.45">
      <c r="A14" s="1" t="s">
        <v>14</v>
      </c>
      <c r="B14" s="2"/>
      <c r="C14" t="s">
        <v>15</v>
      </c>
      <c r="E14" s="1" t="s">
        <v>14</v>
      </c>
      <c r="F14" s="2"/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14.472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6.03</v>
      </c>
      <c r="C20" t="s">
        <v>7</v>
      </c>
      <c r="E20" s="1" t="s">
        <v>4</v>
      </c>
      <c r="F20" s="2">
        <v>6.03</v>
      </c>
      <c r="G20" t="s">
        <v>7</v>
      </c>
    </row>
    <row r="21" spans="1:17" x14ac:dyDescent="0.45">
      <c r="A21" s="1" t="s">
        <v>5</v>
      </c>
      <c r="B21" s="2">
        <v>6.03</v>
      </c>
      <c r="C21" t="s">
        <v>7</v>
      </c>
      <c r="E21" s="1" t="s">
        <v>5</v>
      </c>
      <c r="F21" s="2">
        <v>6.03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5)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y)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566.29565217391314</v>
      </c>
      <c r="C29" t="s">
        <v>15</v>
      </c>
      <c r="H29" s="1" t="s">
        <v>32</v>
      </c>
      <c r="I29" s="6">
        <f>F3*(B21+F20)*$J$6/10+F13</f>
        <v>566.29565217391314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0</v>
      </c>
      <c r="H30" s="1" t="s">
        <v>37</v>
      </c>
      <c r="I30" s="4">
        <f>-F14/($J$24*$J$25*$J$5)*10</f>
        <v>0</v>
      </c>
    </row>
    <row r="31" spans="1:17" x14ac:dyDescent="0.45">
      <c r="A31" s="1" t="s">
        <v>36</v>
      </c>
      <c r="B31" s="6">
        <f>IF(B30&gt;=$J$18,0,$J$18*$J$5*$J$24*$J$25/10*SQRT(1-B30/$J$18))</f>
        <v>1669.5360000000001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1669.5360000000001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14.472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251.41343575130594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251.41343575130594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14.472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26.172415223303375</v>
      </c>
      <c r="C33" t="s">
        <v>7</v>
      </c>
      <c r="H33" s="1" t="s">
        <v>40</v>
      </c>
      <c r="I33" s="5">
        <f>MAX(0,((I29/$J$24/$J$25*10)^2/($N$5+I30*$J$5)-$N$5)/$J$6*$J$24*$J$25)</f>
        <v>26.172415223303375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3.0446002805049095</v>
      </c>
      <c r="C35" t="s">
        <v>24</v>
      </c>
      <c r="H35" s="8" t="s">
        <v>41</v>
      </c>
      <c r="I35" s="5">
        <f>(SQRT(F14^2/4+I29^2)+F14/2)/$J$24/$J$25*10</f>
        <v>3.0446002805049095</v>
      </c>
      <c r="J35" t="s">
        <v>24</v>
      </c>
    </row>
    <row r="36" spans="1:10" ht="14.65" x14ac:dyDescent="0.45">
      <c r="A36" s="1" t="s">
        <v>42</v>
      </c>
      <c r="B36" s="6">
        <f>B35*$J$24*$J$25/10</f>
        <v>566.29565217391314</v>
      </c>
      <c r="C36" t="s">
        <v>15</v>
      </c>
      <c r="H36" s="1" t="s">
        <v>42</v>
      </c>
      <c r="I36" s="6">
        <f>I35*$J$24*$J$25/10</f>
        <v>566.29565217391314</v>
      </c>
      <c r="J36" t="s">
        <v>15</v>
      </c>
    </row>
    <row r="37" spans="1:10" x14ac:dyDescent="0.45">
      <c r="A37" s="1" t="s">
        <v>43</v>
      </c>
      <c r="B37" s="5">
        <f>B36*10/$J$6</f>
        <v>14.472000000000001</v>
      </c>
      <c r="C37" t="s">
        <v>7</v>
      </c>
      <c r="H37" s="1" t="s">
        <v>43</v>
      </c>
      <c r="I37" s="5">
        <f>I36*10/$J$6</f>
        <v>14.472000000000001</v>
      </c>
      <c r="J37" t="s">
        <v>7</v>
      </c>
    </row>
    <row r="38" spans="1:10" ht="14.65" x14ac:dyDescent="0.45">
      <c r="A38" s="1" t="s">
        <v>45</v>
      </c>
      <c r="B38" s="5">
        <f>-B14/$J$24/$J$25*10</f>
        <v>0</v>
      </c>
      <c r="C38" t="s">
        <v>24</v>
      </c>
      <c r="H38" s="1" t="s">
        <v>45</v>
      </c>
      <c r="I38" s="5">
        <f>-F14/$J$24/$J$25*10</f>
        <v>0</v>
      </c>
      <c r="J38" t="s">
        <v>24</v>
      </c>
    </row>
    <row r="39" spans="1:10" ht="14.65" x14ac:dyDescent="0.45">
      <c r="A39" s="8" t="s">
        <v>44</v>
      </c>
      <c r="B39" s="5">
        <f>B29/$J$24/$J$25*10</f>
        <v>3.0446002805049095</v>
      </c>
      <c r="C39" t="s">
        <v>24</v>
      </c>
      <c r="H39" s="8" t="s">
        <v>44</v>
      </c>
      <c r="I39" s="5">
        <f>I29/$J$24/$J$25*10</f>
        <v>3.0446002805049095</v>
      </c>
      <c r="J39" t="s">
        <v>24</v>
      </c>
    </row>
    <row r="40" spans="1:10" ht="14.65" x14ac:dyDescent="0.45">
      <c r="A40" s="1" t="s">
        <v>46</v>
      </c>
      <c r="B40" s="4">
        <f>B39/(B38+B35)</f>
        <v>1</v>
      </c>
      <c r="H40" s="1" t="s">
        <v>46</v>
      </c>
      <c r="I40" s="4">
        <f>I39/(I38+I35)</f>
        <v>1</v>
      </c>
    </row>
  </sheetData>
  <conditionalFormatting sqref="D31:D32">
    <cfRule type="expression" dxfId="14" priority="3">
      <formula>D31="non verificato"</formula>
    </cfRule>
  </conditionalFormatting>
  <conditionalFormatting sqref="K31">
    <cfRule type="expression" dxfId="13" priority="2">
      <formula>K31="non verificato"</formula>
    </cfRule>
  </conditionalFormatting>
  <conditionalFormatting sqref="K32">
    <cfRule type="expression" dxfId="12" priority="1">
      <formula>K32="non verificato"</formula>
    </cfRule>
  </conditionalFormatting>
  <dataValidations disablePrompts="1" count="3">
    <dataValidation type="list" allowBlank="1" showInputMessage="1" showErrorMessage="1" sqref="I1">
      <formula1>"x,y"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C5">
      <formula1>"C25/30,C30/37"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5</v>
      </c>
      <c r="E1" s="1" t="s">
        <v>10</v>
      </c>
      <c r="F1" s="2">
        <v>4</v>
      </c>
      <c r="H1" s="1" t="s">
        <v>11</v>
      </c>
      <c r="I1" s="2" t="s">
        <v>47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5)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y)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Vy</v>
      </c>
      <c r="B13" s="2">
        <v>43.9</v>
      </c>
      <c r="C13" t="s">
        <v>15</v>
      </c>
      <c r="E13" s="1" t="str">
        <f>A13</f>
        <v>Vy</v>
      </c>
      <c r="F13" s="2">
        <v>-36.85</v>
      </c>
      <c r="G13" t="s">
        <v>15</v>
      </c>
    </row>
    <row r="14" spans="1:17" x14ac:dyDescent="0.45">
      <c r="A14" s="1" t="s">
        <v>14</v>
      </c>
      <c r="B14" s="2">
        <v>-136.78</v>
      </c>
      <c r="C14" t="s">
        <v>15</v>
      </c>
      <c r="E14" s="1" t="s">
        <v>14</v>
      </c>
      <c r="F14" s="2">
        <v>-125.23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12.594428686184212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6.03</v>
      </c>
      <c r="C20" t="s">
        <v>7</v>
      </c>
      <c r="E20" s="1" t="s">
        <v>4</v>
      </c>
      <c r="F20" s="2">
        <v>6.03</v>
      </c>
      <c r="G20" t="s">
        <v>7</v>
      </c>
    </row>
    <row r="21" spans="1:17" x14ac:dyDescent="0.45">
      <c r="A21" s="1" t="s">
        <v>5</v>
      </c>
      <c r="B21" s="2">
        <v>6.03</v>
      </c>
      <c r="C21" t="s">
        <v>7</v>
      </c>
      <c r="E21" s="1" t="s">
        <v>5</v>
      </c>
      <c r="F21" s="2">
        <v>6.03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4)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y)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522.39565217391316</v>
      </c>
      <c r="C29" t="s">
        <v>15</v>
      </c>
      <c r="H29" s="1" t="s">
        <v>32</v>
      </c>
      <c r="I29" s="6">
        <f>F3*(B21+F20)*$J$6/10+F13</f>
        <v>529.44565217391312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4.325743200506009E-2</v>
      </c>
      <c r="H30" s="1" t="s">
        <v>37</v>
      </c>
      <c r="I30" s="4">
        <f>-F14/($J$24*$J$25*$J$5)*10</f>
        <v>3.960468058191019E-2</v>
      </c>
    </row>
    <row r="31" spans="1:17" x14ac:dyDescent="0.45">
      <c r="A31" s="1" t="s">
        <v>36</v>
      </c>
      <c r="B31" s="6">
        <f>IF(B30&gt;=$J$18,0,$J$18*$J$5*$J$24*$J$25/10*SQRT(1-B30/$J$18))</f>
        <v>1599.6847568242938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1605.7006140672675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13.971182755218216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312.40525830776227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307.72263523408878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14.013472850094876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11.54036331285791</v>
      </c>
      <c r="C33" t="s">
        <v>7</v>
      </c>
      <c r="H33" s="1" t="s">
        <v>40</v>
      </c>
      <c r="I33" s="5">
        <f>MAX(0,((I29/$J$24/$J$25*10)^2/($N$5+I30*$J$5)-$N$5)/$J$6*$J$24*$J$25)</f>
        <v>12.594428686184212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2.4648565015610977</v>
      </c>
      <c r="C35" t="s">
        <v>24</v>
      </c>
      <c r="H35" s="8" t="s">
        <v>41</v>
      </c>
      <c r="I35" s="5">
        <f>(SQRT(F14^2/4+I29^2)+F14/2)/$J$24/$J$25*10</f>
        <v>2.5296794796256057</v>
      </c>
      <c r="J35" t="s">
        <v>24</v>
      </c>
    </row>
    <row r="36" spans="1:10" ht="14.65" x14ac:dyDescent="0.45">
      <c r="A36" s="1" t="s">
        <v>42</v>
      </c>
      <c r="B36" s="6">
        <f>B35*$J$24*$J$25/10</f>
        <v>458.46330929036412</v>
      </c>
      <c r="C36" t="s">
        <v>15</v>
      </c>
      <c r="H36" s="1" t="s">
        <v>42</v>
      </c>
      <c r="I36" s="6">
        <f>I35*$J$24*$J$25/10</f>
        <v>470.52038321036264</v>
      </c>
      <c r="J36" t="s">
        <v>15</v>
      </c>
    </row>
    <row r="37" spans="1:10" x14ac:dyDescent="0.45">
      <c r="A37" s="1" t="s">
        <v>43</v>
      </c>
      <c r="B37" s="5">
        <f>B36*10/$J$6</f>
        <v>11.716284570753748</v>
      </c>
      <c r="C37" t="s">
        <v>7</v>
      </c>
      <c r="H37" s="1" t="s">
        <v>43</v>
      </c>
      <c r="I37" s="5">
        <f>I36*10/$J$6</f>
        <v>12.02440979315371</v>
      </c>
      <c r="J37" t="s">
        <v>7</v>
      </c>
    </row>
    <row r="38" spans="1:10" ht="14.65" x14ac:dyDescent="0.45">
      <c r="A38" s="1" t="s">
        <v>45</v>
      </c>
      <c r="B38" s="5">
        <f>-B14/$J$24/$J$25*10</f>
        <v>0.73537634408602148</v>
      </c>
      <c r="C38" t="s">
        <v>24</v>
      </c>
      <c r="H38" s="1" t="s">
        <v>45</v>
      </c>
      <c r="I38" s="5">
        <f>-F14/$J$24/$J$25*10</f>
        <v>0.67327956989247306</v>
      </c>
      <c r="J38" t="s">
        <v>24</v>
      </c>
    </row>
    <row r="39" spans="1:10" ht="14.65" x14ac:dyDescent="0.45">
      <c r="A39" s="8" t="s">
        <v>44</v>
      </c>
      <c r="B39" s="5">
        <f>B29/$J$24/$J$25*10</f>
        <v>2.8085787751285651</v>
      </c>
      <c r="C39" t="s">
        <v>24</v>
      </c>
      <c r="H39" s="8" t="s">
        <v>44</v>
      </c>
      <c r="I39" s="5">
        <f>I29/$J$24/$J$25*10</f>
        <v>2.8464820009350165</v>
      </c>
      <c r="J39" t="s">
        <v>24</v>
      </c>
    </row>
    <row r="40" spans="1:10" ht="14.65" x14ac:dyDescent="0.45">
      <c r="A40" s="1" t="s">
        <v>46</v>
      </c>
      <c r="B40" s="4">
        <f>B39/(B38+B35)</f>
        <v>0.87761700807137433</v>
      </c>
      <c r="H40" s="1" t="s">
        <v>46</v>
      </c>
      <c r="I40" s="4">
        <f>I39/(I38+I35)</f>
        <v>0.88870383820963983</v>
      </c>
    </row>
  </sheetData>
  <conditionalFormatting sqref="D31:D32">
    <cfRule type="expression" dxfId="11" priority="3">
      <formula>D31="non verificato"</formula>
    </cfRule>
  </conditionalFormatting>
  <conditionalFormatting sqref="K31">
    <cfRule type="expression" dxfId="10" priority="2">
      <formula>K31="non verificato"</formula>
    </cfRule>
  </conditionalFormatting>
  <conditionalFormatting sqref="K32">
    <cfRule type="expression" dxfId="9" priority="1">
      <formula>K32="non verificato"</formula>
    </cfRule>
  </conditionalFormatting>
  <dataValidations count="3">
    <dataValidation type="list" allowBlank="1" showInputMessage="1" showErrorMessage="1" sqref="C5">
      <formula1>"C25/30,C30/37"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I1">
      <formula1>"x,y"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5</v>
      </c>
      <c r="E1" s="1" t="s">
        <v>10</v>
      </c>
      <c r="F1" s="2">
        <v>3</v>
      </c>
      <c r="H1" s="1" t="s">
        <v>11</v>
      </c>
      <c r="I1" s="2" t="s">
        <v>47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4)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y)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Vy</v>
      </c>
      <c r="B13" s="2">
        <v>76.67</v>
      </c>
      <c r="C13" t="s">
        <v>15</v>
      </c>
      <c r="E13" s="1" t="str">
        <f>A13</f>
        <v>Vy</v>
      </c>
      <c r="F13" s="2">
        <v>-69.37</v>
      </c>
      <c r="G13" t="s">
        <v>15</v>
      </c>
    </row>
    <row r="14" spans="1:17" x14ac:dyDescent="0.45">
      <c r="A14" s="1" t="s">
        <v>14</v>
      </c>
      <c r="B14" s="2">
        <v>-301.33999999999997</v>
      </c>
      <c r="C14" t="s">
        <v>15</v>
      </c>
      <c r="E14" s="1" t="s">
        <v>14</v>
      </c>
      <c r="F14" s="2">
        <v>-263.47000000000003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10.929178013369302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8.0399999999999991</v>
      </c>
      <c r="C20" t="s">
        <v>7</v>
      </c>
      <c r="E20" s="1" t="s">
        <v>4</v>
      </c>
      <c r="F20" s="2">
        <v>8.0399999999999991</v>
      </c>
      <c r="G20" t="s">
        <v>7</v>
      </c>
    </row>
    <row r="21" spans="1:17" x14ac:dyDescent="0.45">
      <c r="A21" s="1" t="s">
        <v>5</v>
      </c>
      <c r="B21" s="2">
        <v>6.03</v>
      </c>
      <c r="C21" t="s">
        <v>7</v>
      </c>
      <c r="E21" s="1" t="s">
        <v>5</v>
      </c>
      <c r="F21" s="2">
        <v>6.03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3)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y)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584.00826086956533</v>
      </c>
      <c r="C29" t="s">
        <v>15</v>
      </c>
      <c r="H29" s="1" t="s">
        <v>32</v>
      </c>
      <c r="I29" s="6">
        <f>F3*(B21+F20)*$J$6/10+F13</f>
        <v>591.30826086956529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9.5300442757748238E-2</v>
      </c>
      <c r="H30" s="1" t="s">
        <v>37</v>
      </c>
      <c r="I30" s="4">
        <f>-F14/($J$24*$J$25*$J$5)*10</f>
        <v>8.3323845667299182E-2</v>
      </c>
    </row>
    <row r="31" spans="1:17" x14ac:dyDescent="0.45">
      <c r="A31" s="1" t="s">
        <v>36</v>
      </c>
      <c r="B31" s="6">
        <f>IF(B30&gt;=$J$18,0,$J$18*$J$5*$J$24*$J$25/10*SQRT(1-B30/$J$18))</f>
        <v>1511.3743669442063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1532.1481016455296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15.596757859582544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372.78632003545215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359.7896796653186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15.758528151802658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9.3435434953691434</v>
      </c>
      <c r="C33" t="s">
        <v>7</v>
      </c>
      <c r="H33" s="1" t="s">
        <v>40</v>
      </c>
      <c r="I33" s="5">
        <f>MAX(0,((I29/$J$24/$J$25*10)^2/($N$5+I30*$J$5)-$N$5)/$J$6*$J$24*$J$25)</f>
        <v>10.929178013369302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2.4325864427074406</v>
      </c>
      <c r="C35" t="s">
        <v>24</v>
      </c>
      <c r="H35" s="8" t="s">
        <v>41</v>
      </c>
      <c r="I35" s="5">
        <f>(SQRT(F14^2/4+I29^2)+F14/2)/$J$24/$J$25*10</f>
        <v>2.5487628709821126</v>
      </c>
      <c r="J35" t="s">
        <v>24</v>
      </c>
    </row>
    <row r="36" spans="1:10" ht="14.65" x14ac:dyDescent="0.45">
      <c r="A36" s="1" t="s">
        <v>42</v>
      </c>
      <c r="B36" s="6">
        <f>B35*$J$24*$J$25/10</f>
        <v>452.46107834358401</v>
      </c>
      <c r="C36" t="s">
        <v>15</v>
      </c>
      <c r="H36" s="1" t="s">
        <v>42</v>
      </c>
      <c r="I36" s="6">
        <f>I35*$J$24*$J$25/10</f>
        <v>474.06989400267304</v>
      </c>
      <c r="J36" t="s">
        <v>15</v>
      </c>
    </row>
    <row r="37" spans="1:10" x14ac:dyDescent="0.45">
      <c r="A37" s="1" t="s">
        <v>43</v>
      </c>
      <c r="B37" s="5">
        <f>B36*10/$J$6</f>
        <v>11.562894224336034</v>
      </c>
      <c r="C37" t="s">
        <v>7</v>
      </c>
      <c r="H37" s="1" t="s">
        <v>43</v>
      </c>
      <c r="I37" s="5">
        <f>I36*10/$J$6</f>
        <v>12.115119513401643</v>
      </c>
      <c r="J37" t="s">
        <v>7</v>
      </c>
    </row>
    <row r="38" spans="1:10" ht="14.65" x14ac:dyDescent="0.45">
      <c r="A38" s="1" t="s">
        <v>45</v>
      </c>
      <c r="B38" s="5">
        <f>-B14/$J$24/$J$25*10</f>
        <v>1.6201075268817202</v>
      </c>
      <c r="C38" t="s">
        <v>24</v>
      </c>
      <c r="H38" s="1" t="s">
        <v>45</v>
      </c>
      <c r="I38" s="5">
        <f>-F14/$J$24/$J$25*10</f>
        <v>1.416505376344086</v>
      </c>
      <c r="J38" t="s">
        <v>24</v>
      </c>
    </row>
    <row r="39" spans="1:10" ht="14.65" x14ac:dyDescent="0.45">
      <c r="A39" s="8" t="s">
        <v>44</v>
      </c>
      <c r="B39" s="5">
        <f>B29/$J$24/$J$25*10</f>
        <v>3.1398293595137923</v>
      </c>
      <c r="C39" t="s">
        <v>24</v>
      </c>
      <c r="H39" s="8" t="s">
        <v>44</v>
      </c>
      <c r="I39" s="5">
        <f>I29/$J$24/$J$25*10</f>
        <v>3.1790766713417491</v>
      </c>
      <c r="J39" t="s">
        <v>24</v>
      </c>
    </row>
    <row r="40" spans="1:10" ht="14.65" x14ac:dyDescent="0.45">
      <c r="A40" s="1" t="s">
        <v>46</v>
      </c>
      <c r="B40" s="4">
        <f>B39/(B38+B35)</f>
        <v>0.77475116134468214</v>
      </c>
      <c r="H40" s="1" t="s">
        <v>46</v>
      </c>
      <c r="I40" s="4">
        <f>I39/(I38+I35)</f>
        <v>0.80173054458179904</v>
      </c>
    </row>
  </sheetData>
  <conditionalFormatting sqref="D31:D32">
    <cfRule type="expression" dxfId="8" priority="3">
      <formula>D31="non verificato"</formula>
    </cfRule>
  </conditionalFormatting>
  <conditionalFormatting sqref="K31">
    <cfRule type="expression" dxfId="7" priority="2">
      <formula>K31="non verificato"</formula>
    </cfRule>
  </conditionalFormatting>
  <conditionalFormatting sqref="K32">
    <cfRule type="expression" dxfId="6" priority="1">
      <formula>K32="non verificato"</formula>
    </cfRule>
  </conditionalFormatting>
  <dataValidations count="3">
    <dataValidation type="list" allowBlank="1" showInputMessage="1" showErrorMessage="1" sqref="I1">
      <formula1>"x,y"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C5">
      <formula1>"C25/30,C30/37"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5</v>
      </c>
      <c r="E1" s="1" t="s">
        <v>10</v>
      </c>
      <c r="F1" s="2">
        <v>2</v>
      </c>
      <c r="H1" s="1" t="s">
        <v>11</v>
      </c>
      <c r="I1" s="2" t="s">
        <v>47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3)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y)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Vy</v>
      </c>
      <c r="B13" s="2">
        <v>101.59</v>
      </c>
      <c r="C13" t="s">
        <v>15</v>
      </c>
      <c r="E13" s="1" t="str">
        <f>A13</f>
        <v>Vy</v>
      </c>
      <c r="F13" s="2">
        <v>-96.59</v>
      </c>
      <c r="G13" t="s">
        <v>15</v>
      </c>
    </row>
    <row r="14" spans="1:17" x14ac:dyDescent="0.45">
      <c r="A14" s="1" t="s">
        <v>14</v>
      </c>
      <c r="B14" s="2">
        <v>-473.5</v>
      </c>
      <c r="C14" t="s">
        <v>15</v>
      </c>
      <c r="E14" s="1" t="s">
        <v>14</v>
      </c>
      <c r="F14" s="2">
        <v>-398.5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13.482565221457437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9.17</v>
      </c>
      <c r="C20" t="s">
        <v>7</v>
      </c>
      <c r="E20" s="1" t="s">
        <v>4</v>
      </c>
      <c r="F20" s="2">
        <v>9.17</v>
      </c>
      <c r="G20" t="s">
        <v>7</v>
      </c>
    </row>
    <row r="21" spans="1:17" x14ac:dyDescent="0.45">
      <c r="A21" s="1" t="s">
        <v>5</v>
      </c>
      <c r="B21" s="2">
        <v>8.0399999999999991</v>
      </c>
      <c r="C21" t="s">
        <v>7</v>
      </c>
      <c r="E21" s="1" t="s">
        <v>5</v>
      </c>
      <c r="F21" s="2">
        <v>8.0399999999999991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2)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y)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706.53173913043486</v>
      </c>
      <c r="C29" t="s">
        <v>15</v>
      </c>
      <c r="H29" s="1" t="s">
        <v>32</v>
      </c>
      <c r="I29" s="6">
        <f>F3*(B21+F20)*$J$6/10+F13</f>
        <v>711.53173913043486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0.14974699557242252</v>
      </c>
      <c r="H30" s="1" t="s">
        <v>37</v>
      </c>
      <c r="I30" s="4">
        <f>-F14/($J$24*$J$25*$J$5)*10</f>
        <v>0.1260278304870335</v>
      </c>
    </row>
    <row r="31" spans="1:17" x14ac:dyDescent="0.45">
      <c r="A31" s="1" t="s">
        <v>36</v>
      </c>
      <c r="B31" s="6">
        <f>IF(B30&gt;=$J$18,0,$J$18*$J$5*$J$24*$J$25/10*SQRT(1-B30/$J$18))</f>
        <v>1413.0906408634939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1456.7224716108419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18.177940037950663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426.91097140331192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404.22391050403172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18.569818595825428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11.172958224408532</v>
      </c>
      <c r="C33" t="s">
        <v>7</v>
      </c>
      <c r="H33" s="1" t="s">
        <v>40</v>
      </c>
      <c r="I33" s="5">
        <f>MAX(0,((I29/$J$24/$J$25*10)^2/($N$5+I30*$J$5)-$N$5)/$J$6*$J$24*$J$25)</f>
        <v>13.482565221457437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2.7332941492820546</v>
      </c>
      <c r="C35" t="s">
        <v>24</v>
      </c>
      <c r="H35" s="8" t="s">
        <v>41</v>
      </c>
      <c r="I35" s="5">
        <f>(SQRT(F14^2/4+I29^2)+F14/2)/$J$24/$J$25*10</f>
        <v>2.9013614333700422</v>
      </c>
      <c r="J35" t="s">
        <v>24</v>
      </c>
    </row>
    <row r="36" spans="1:10" ht="14.65" x14ac:dyDescent="0.45">
      <c r="A36" s="1" t="s">
        <v>42</v>
      </c>
      <c r="B36" s="6">
        <f>B35*$J$24*$J$25/10</f>
        <v>508.39271176646218</v>
      </c>
      <c r="C36" t="s">
        <v>15</v>
      </c>
      <c r="H36" s="1" t="s">
        <v>42</v>
      </c>
      <c r="I36" s="6">
        <f>I35*$J$24*$J$25/10</f>
        <v>539.65322660682784</v>
      </c>
      <c r="J36" t="s">
        <v>15</v>
      </c>
    </row>
    <row r="37" spans="1:10" x14ac:dyDescent="0.45">
      <c r="A37" s="1" t="s">
        <v>43</v>
      </c>
      <c r="B37" s="5">
        <f>B36*10/$J$6</f>
        <v>12.992258189587366</v>
      </c>
      <c r="C37" t="s">
        <v>7</v>
      </c>
      <c r="H37" s="1" t="s">
        <v>43</v>
      </c>
      <c r="I37" s="5">
        <f>I36*10/$J$6</f>
        <v>13.7911380132856</v>
      </c>
      <c r="J37" t="s">
        <v>7</v>
      </c>
    </row>
    <row r="38" spans="1:10" ht="14.65" x14ac:dyDescent="0.45">
      <c r="A38" s="1" t="s">
        <v>45</v>
      </c>
      <c r="B38" s="5">
        <f>-B14/$J$24/$J$25*10</f>
        <v>2.545698924731183</v>
      </c>
      <c r="C38" t="s">
        <v>24</v>
      </c>
      <c r="H38" s="1" t="s">
        <v>45</v>
      </c>
      <c r="I38" s="5">
        <f>-F14/$J$24/$J$25*10</f>
        <v>2.14247311827957</v>
      </c>
      <c r="J38" t="s">
        <v>24</v>
      </c>
    </row>
    <row r="39" spans="1:10" ht="14.65" x14ac:dyDescent="0.45">
      <c r="A39" s="8" t="s">
        <v>44</v>
      </c>
      <c r="B39" s="5">
        <f>B29/$J$24/$J$25*10</f>
        <v>3.7985577372604022</v>
      </c>
      <c r="C39" t="s">
        <v>24</v>
      </c>
      <c r="H39" s="8" t="s">
        <v>44</v>
      </c>
      <c r="I39" s="5">
        <f>I29/$J$24/$J$25*10</f>
        <v>3.8254394576905097</v>
      </c>
      <c r="J39" t="s">
        <v>24</v>
      </c>
    </row>
    <row r="40" spans="1:10" ht="14.65" x14ac:dyDescent="0.45">
      <c r="A40" s="1" t="s">
        <v>46</v>
      </c>
      <c r="B40" s="4">
        <f>B39/(B38+B35)</f>
        <v>0.71956103825168172</v>
      </c>
      <c r="H40" s="1" t="s">
        <v>46</v>
      </c>
      <c r="I40" s="4">
        <f>I39/(I38+I35)</f>
        <v>0.75843872722577321</v>
      </c>
    </row>
  </sheetData>
  <conditionalFormatting sqref="D31:D32">
    <cfRule type="expression" dxfId="5" priority="3">
      <formula>D31="non verificato"</formula>
    </cfRule>
  </conditionalFormatting>
  <conditionalFormatting sqref="K31">
    <cfRule type="expression" dxfId="4" priority="2">
      <formula>K31="non verificato"</formula>
    </cfRule>
  </conditionalFormatting>
  <conditionalFormatting sqref="K32">
    <cfRule type="expression" dxfId="3" priority="1">
      <formula>K32="non verificato"</formula>
    </cfRule>
  </conditionalFormatting>
  <dataValidations count="3">
    <dataValidation type="list" allowBlank="1" showInputMessage="1" showErrorMessage="1" sqref="C5">
      <formula1>"C25/30,C30/37"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I1">
      <formula1>"x,y"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/>
  </sheetViews>
  <sheetFormatPr defaultRowHeight="14.25" x14ac:dyDescent="0.45"/>
  <sheetData>
    <row r="1" spans="1:17" x14ac:dyDescent="0.45">
      <c r="A1" t="s">
        <v>9</v>
      </c>
      <c r="C1" s="2">
        <v>5</v>
      </c>
      <c r="E1" s="1" t="s">
        <v>10</v>
      </c>
      <c r="F1" s="2">
        <v>1</v>
      </c>
      <c r="H1" s="1" t="s">
        <v>11</v>
      </c>
      <c r="I1" s="2" t="s">
        <v>47</v>
      </c>
    </row>
    <row r="3" spans="1:17" ht="14.65" x14ac:dyDescent="0.45">
      <c r="A3" t="s">
        <v>18</v>
      </c>
      <c r="C3" s="2" t="s">
        <v>19</v>
      </c>
      <c r="E3" s="1" t="s">
        <v>20</v>
      </c>
      <c r="F3" s="1">
        <f>IF(C3="B",1.1,1.2)</f>
        <v>1.2</v>
      </c>
    </row>
    <row r="5" spans="1:17" x14ac:dyDescent="0.45">
      <c r="A5" t="s">
        <v>21</v>
      </c>
      <c r="C5" s="2" t="s">
        <v>22</v>
      </c>
      <c r="E5" s="1" t="s">
        <v>26</v>
      </c>
      <c r="F5" s="5" t="str">
        <f>MID(C5,2,2)</f>
        <v>30</v>
      </c>
      <c r="G5" t="s">
        <v>24</v>
      </c>
      <c r="I5" s="1" t="s">
        <v>23</v>
      </c>
      <c r="J5" s="5">
        <f>F5*0.85/1.5</f>
        <v>17</v>
      </c>
      <c r="K5" t="s">
        <v>24</v>
      </c>
      <c r="M5" s="1" t="s">
        <v>25</v>
      </c>
      <c r="N5" s="5">
        <f>0.7*0.3*F5^(2/3)/1.5</f>
        <v>1.3516851384478814</v>
      </c>
      <c r="O5" t="s">
        <v>24</v>
      </c>
    </row>
    <row r="6" spans="1:17" x14ac:dyDescent="0.45">
      <c r="A6" t="s">
        <v>27</v>
      </c>
      <c r="C6" s="1" t="s">
        <v>28</v>
      </c>
      <c r="E6" s="1" t="s">
        <v>29</v>
      </c>
      <c r="F6" s="1" t="str">
        <f>MID(C6,2,3)</f>
        <v>450</v>
      </c>
      <c r="G6" t="s">
        <v>24</v>
      </c>
      <c r="I6" s="1" t="s">
        <v>30</v>
      </c>
      <c r="J6" s="6">
        <f>F6/1.15</f>
        <v>391.304347826087</v>
      </c>
      <c r="K6" t="s">
        <v>24</v>
      </c>
    </row>
    <row r="8" spans="1:17" x14ac:dyDescent="0.45">
      <c r="A8" s="3" t="str">
        <f>CONCATENATE("Pilastro al di sopra del nodo (ordine ",F1+1,")")</f>
        <v>Pilastro al di sopra del nodo (ordine 2)</v>
      </c>
    </row>
    <row r="9" spans="1:17" x14ac:dyDescent="0.45">
      <c r="A9" s="1" t="s">
        <v>1</v>
      </c>
      <c r="B9" s="2">
        <v>30</v>
      </c>
      <c r="C9" t="s">
        <v>6</v>
      </c>
    </row>
    <row r="10" spans="1:17" x14ac:dyDescent="0.45">
      <c r="A10" s="1" t="s">
        <v>2</v>
      </c>
      <c r="B10" s="2">
        <v>70</v>
      </c>
      <c r="C10" t="s">
        <v>6</v>
      </c>
      <c r="D10" t="str">
        <f>CONCATENATE("(dimensione // ",$I$1,")")</f>
        <v>(dimensione // y)</v>
      </c>
    </row>
    <row r="11" spans="1:17" x14ac:dyDescent="0.45">
      <c r="A11" s="1" t="s">
        <v>3</v>
      </c>
      <c r="B11" s="2">
        <v>4</v>
      </c>
      <c r="C11" t="s">
        <v>6</v>
      </c>
    </row>
    <row r="12" spans="1:17" x14ac:dyDescent="0.45">
      <c r="A12" t="s">
        <v>13</v>
      </c>
      <c r="E12" t="s">
        <v>16</v>
      </c>
    </row>
    <row r="13" spans="1:17" x14ac:dyDescent="0.45">
      <c r="A13" s="1" t="str">
        <f>CONCATENATE("V",I1)</f>
        <v>Vy</v>
      </c>
      <c r="B13" s="2">
        <v>118.99</v>
      </c>
      <c r="C13" t="s">
        <v>15</v>
      </c>
      <c r="E13" s="1" t="str">
        <f>A13</f>
        <v>Vy</v>
      </c>
      <c r="F13" s="2">
        <v>-117.07</v>
      </c>
      <c r="G13" t="s">
        <v>15</v>
      </c>
    </row>
    <row r="14" spans="1:17" x14ac:dyDescent="0.45">
      <c r="A14" s="1" t="s">
        <v>14</v>
      </c>
      <c r="B14" s="2">
        <v>-651.08000000000004</v>
      </c>
      <c r="C14" t="s">
        <v>15</v>
      </c>
      <c r="E14" s="1" t="s">
        <v>14</v>
      </c>
      <c r="F14" s="2">
        <v>-531.67999999999995</v>
      </c>
      <c r="G14" t="s">
        <v>15</v>
      </c>
      <c r="H14" t="s">
        <v>17</v>
      </c>
    </row>
    <row r="16" spans="1:17" x14ac:dyDescent="0.45">
      <c r="A16" s="3" t="s">
        <v>0</v>
      </c>
      <c r="E16" s="3" t="s">
        <v>8</v>
      </c>
      <c r="O16" s="11" t="s">
        <v>53</v>
      </c>
      <c r="P16" s="11"/>
      <c r="Q16" s="11"/>
    </row>
    <row r="17" spans="1:17" ht="14.65" x14ac:dyDescent="0.45">
      <c r="A17" s="1" t="s">
        <v>1</v>
      </c>
      <c r="B17" s="2">
        <v>30</v>
      </c>
      <c r="C17" t="s">
        <v>6</v>
      </c>
      <c r="E17" s="1" t="s">
        <v>1</v>
      </c>
      <c r="F17" s="2">
        <v>30</v>
      </c>
      <c r="G17" t="s">
        <v>6</v>
      </c>
      <c r="I17" s="1" t="s">
        <v>35</v>
      </c>
      <c r="J17" s="5">
        <f>IF(AND(B17&gt;0,F17&gt;0),0.6,0.48)</f>
        <v>0.6</v>
      </c>
      <c r="O17" s="11" t="s">
        <v>52</v>
      </c>
      <c r="P17" s="12">
        <f>MIN(MAX(B33,I33),MAX(P31:P32))</f>
        <v>9.1594899143037054</v>
      </c>
      <c r="Q17" s="11" t="s">
        <v>7</v>
      </c>
    </row>
    <row r="18" spans="1:17" ht="14.65" x14ac:dyDescent="0.45">
      <c r="A18" s="1" t="s">
        <v>2</v>
      </c>
      <c r="B18" s="2">
        <v>60</v>
      </c>
      <c r="C18" t="s">
        <v>6</v>
      </c>
      <c r="E18" s="1" t="s">
        <v>2</v>
      </c>
      <c r="F18" s="2">
        <v>60</v>
      </c>
      <c r="G18" t="s">
        <v>6</v>
      </c>
      <c r="I18" s="8" t="s">
        <v>2</v>
      </c>
      <c r="J18" s="4">
        <f>J17*(1-F5/250)</f>
        <v>0.52800000000000002</v>
      </c>
    </row>
    <row r="19" spans="1:17" x14ac:dyDescent="0.45">
      <c r="A19" s="1" t="s">
        <v>3</v>
      </c>
      <c r="B19" s="2">
        <v>4</v>
      </c>
      <c r="C19" t="s">
        <v>6</v>
      </c>
      <c r="E19" s="1" t="s">
        <v>3</v>
      </c>
      <c r="F19" s="2">
        <v>4</v>
      </c>
      <c r="G19" t="s">
        <v>6</v>
      </c>
    </row>
    <row r="20" spans="1:17" x14ac:dyDescent="0.45">
      <c r="A20" s="1" t="s">
        <v>4</v>
      </c>
      <c r="B20" s="2">
        <v>9.17</v>
      </c>
      <c r="C20" t="s">
        <v>7</v>
      </c>
      <c r="E20" s="1" t="s">
        <v>4</v>
      </c>
      <c r="F20" s="2">
        <v>9.17</v>
      </c>
      <c r="G20" t="s">
        <v>7</v>
      </c>
    </row>
    <row r="21" spans="1:17" x14ac:dyDescent="0.45">
      <c r="A21" s="1" t="s">
        <v>5</v>
      </c>
      <c r="B21" s="2">
        <v>8.0399999999999991</v>
      </c>
      <c r="C21" t="s">
        <v>7</v>
      </c>
      <c r="E21" s="1" t="s">
        <v>5</v>
      </c>
      <c r="F21" s="2">
        <v>8.0399999999999991</v>
      </c>
      <c r="G21" t="s">
        <v>7</v>
      </c>
    </row>
    <row r="23" spans="1:17" x14ac:dyDescent="0.45">
      <c r="A23" s="3" t="str">
        <f>CONCATENATE("Pilastro al di sotto del nodo (ordine ",F1,")")</f>
        <v>Pilastro al di sotto del nodo (ordine 1)</v>
      </c>
    </row>
    <row r="24" spans="1:17" x14ac:dyDescent="0.45">
      <c r="A24" s="1" t="s">
        <v>1</v>
      </c>
      <c r="B24" s="2">
        <v>30</v>
      </c>
      <c r="C24" t="s">
        <v>6</v>
      </c>
      <c r="I24" s="1" t="s">
        <v>34</v>
      </c>
      <c r="J24" s="1">
        <f>MIN(MAX(B24,B17,F17),MIN(B24,B17,F17)+B25/2)</f>
        <v>30</v>
      </c>
      <c r="K24" t="s">
        <v>6</v>
      </c>
    </row>
    <row r="25" spans="1:17" x14ac:dyDescent="0.45">
      <c r="A25" s="1" t="s">
        <v>2</v>
      </c>
      <c r="B25" s="2">
        <v>70</v>
      </c>
      <c r="C25" t="s">
        <v>6</v>
      </c>
      <c r="D25" t="str">
        <f>CONCATENATE("(dimensione // ",$I$1,")")</f>
        <v>(dimensione // y)</v>
      </c>
      <c r="I25" s="1" t="s">
        <v>38</v>
      </c>
      <c r="J25" s="1">
        <f>B25-2*B26</f>
        <v>62</v>
      </c>
      <c r="K25" t="s">
        <v>6</v>
      </c>
    </row>
    <row r="26" spans="1:17" x14ac:dyDescent="0.45">
      <c r="A26" s="1" t="s">
        <v>3</v>
      </c>
      <c r="B26" s="2">
        <v>4</v>
      </c>
      <c r="C26" t="s">
        <v>6</v>
      </c>
    </row>
    <row r="28" spans="1:17" x14ac:dyDescent="0.45">
      <c r="A28" s="7" t="s">
        <v>31</v>
      </c>
      <c r="H28" s="10" t="s">
        <v>33</v>
      </c>
      <c r="O28" s="3" t="s">
        <v>48</v>
      </c>
    </row>
    <row r="29" spans="1:17" x14ac:dyDescent="0.45">
      <c r="A29" s="1" t="s">
        <v>32</v>
      </c>
      <c r="B29" s="6">
        <f>F3*(B20+F21)*$J$6/10-B13</f>
        <v>689.13173913043488</v>
      </c>
      <c r="C29" t="s">
        <v>15</v>
      </c>
      <c r="H29" s="1" t="s">
        <v>32</v>
      </c>
      <c r="I29" s="6">
        <f>F3*(B21+F20)*$J$6/10+F13</f>
        <v>691.05173913043495</v>
      </c>
      <c r="J29" t="s">
        <v>15</v>
      </c>
      <c r="O29" t="s">
        <v>49</v>
      </c>
    </row>
    <row r="30" spans="1:17" ht="14.65" x14ac:dyDescent="0.45">
      <c r="A30" s="1" t="s">
        <v>37</v>
      </c>
      <c r="B30" s="4">
        <f>-B14/($J$24*$J$25*$J$5)*10</f>
        <v>0.20590765338393424</v>
      </c>
      <c r="H30" s="1" t="s">
        <v>37</v>
      </c>
      <c r="I30" s="4">
        <f>-F14/($J$24*$J$25*$J$5)*10</f>
        <v>0.16814674256799494</v>
      </c>
    </row>
    <row r="31" spans="1:17" x14ac:dyDescent="0.45">
      <c r="A31" s="1" t="s">
        <v>36</v>
      </c>
      <c r="B31" s="6">
        <f>IF(B30&gt;=$J$18,0,$J$18*$J$5*$J$24*$J$25/10*SQRT(1-B30/$J$18))</f>
        <v>1303.9742928508983</v>
      </c>
      <c r="C31" t="s">
        <v>15</v>
      </c>
      <c r="D31" s="9" t="str">
        <f>IF(B29&lt;=B31,"verificato","non verificato")</f>
        <v>verificato</v>
      </c>
      <c r="H31" s="1" t="s">
        <v>36</v>
      </c>
      <c r="I31" s="6">
        <f>IF(I30&gt;=$J$18,0,$J$18*$J$5*$J$24*$J$25/10*SQRT(1-I30/$J$18))</f>
        <v>1378.2929858400935</v>
      </c>
      <c r="J31" t="s">
        <v>15</v>
      </c>
      <c r="K31" s="9" t="str">
        <f>IF(I29&lt;=I31,"verificato","non verificato")</f>
        <v>verificato</v>
      </c>
      <c r="O31" t="s">
        <v>50</v>
      </c>
      <c r="P31" s="5">
        <f>$F$3*(B20+F21)*(1-0.8*B30)</f>
        <v>17.250076113851993</v>
      </c>
      <c r="Q31" t="s">
        <v>7</v>
      </c>
    </row>
    <row r="32" spans="1:17" x14ac:dyDescent="0.45">
      <c r="A32" s="1" t="s">
        <v>39</v>
      </c>
      <c r="B32" s="6">
        <f>$N$5*$J$24*$J$25/10*SQRT(1+B30*$J$5/$N$5)</f>
        <v>476.33913908604688</v>
      </c>
      <c r="C32" t="s">
        <v>15</v>
      </c>
      <c r="D32" s="9" t="str">
        <f>IF(B29&lt;=B32,"verificato","non verificato")</f>
        <v>non verificato</v>
      </c>
      <c r="H32" s="1" t="s">
        <v>39</v>
      </c>
      <c r="I32" s="6">
        <f>$N$5*$J$24*$J$25/10*SQRT(1+I30*$J$5/$N$5)</f>
        <v>443.71185604683853</v>
      </c>
      <c r="J32" t="s">
        <v>15</v>
      </c>
      <c r="K32" s="9" t="str">
        <f>IF(I29&lt;=I32,"verificato","non verificato")</f>
        <v>non verificato</v>
      </c>
      <c r="O32" t="s">
        <v>51</v>
      </c>
      <c r="P32" s="5">
        <f>$F$3*(B21+F20)*(1-0.8*I30)</f>
        <v>17.873946777988614</v>
      </c>
      <c r="Q32" t="s">
        <v>7</v>
      </c>
    </row>
    <row r="33" spans="1:10" x14ac:dyDescent="0.45">
      <c r="A33" s="1" t="s">
        <v>40</v>
      </c>
      <c r="B33" s="5">
        <f>MAX(0,((B29/$J$24/$J$25*10)^2/($N$5+B30*$J$5)-$N$5)/$J$6*$J$24*$J$25)</f>
        <v>7.0226208590901251</v>
      </c>
      <c r="C33" t="s">
        <v>7</v>
      </c>
      <c r="H33" s="1" t="s">
        <v>40</v>
      </c>
      <c r="I33" s="5">
        <f>MAX(0,((I29/$J$24/$J$25*10)^2/($N$5+I30*$J$5)-$N$5)/$J$6*$J$24*$J$25)</f>
        <v>9.1594899143037054</v>
      </c>
      <c r="J33" t="s">
        <v>7</v>
      </c>
    </row>
    <row r="35" spans="1:10" ht="14.65" x14ac:dyDescent="0.45">
      <c r="A35" s="8" t="s">
        <v>41</v>
      </c>
      <c r="B35" s="5">
        <f>(SQRT(B14^2/4+B29^2)+B14/2)/$J$24/$J$25*10</f>
        <v>2.3473875403420537</v>
      </c>
      <c r="C35" t="s">
        <v>24</v>
      </c>
      <c r="H35" s="8" t="s">
        <v>41</v>
      </c>
      <c r="I35" s="5">
        <f>(SQRT(F14^2/4+I29^2)+F14/2)/$J$24/$J$25*10</f>
        <v>2.5515113136672913</v>
      </c>
      <c r="J35" t="s">
        <v>24</v>
      </c>
    </row>
    <row r="36" spans="1:10" ht="14.65" x14ac:dyDescent="0.45">
      <c r="A36" s="1" t="s">
        <v>42</v>
      </c>
      <c r="B36" s="6">
        <f>B35*$J$24*$J$25/10</f>
        <v>436.61408250362194</v>
      </c>
      <c r="C36" t="s">
        <v>15</v>
      </c>
      <c r="H36" s="1" t="s">
        <v>42</v>
      </c>
      <c r="I36" s="6">
        <f>I35*$J$24*$J$25/10</f>
        <v>474.58110434211619</v>
      </c>
      <c r="J36" t="s">
        <v>15</v>
      </c>
    </row>
    <row r="37" spans="1:10" x14ac:dyDescent="0.45">
      <c r="A37" s="1" t="s">
        <v>43</v>
      </c>
      <c r="B37" s="5">
        <f>B36*10/$J$6</f>
        <v>11.157915441759226</v>
      </c>
      <c r="C37" t="s">
        <v>7</v>
      </c>
      <c r="H37" s="1" t="s">
        <v>43</v>
      </c>
      <c r="I37" s="5">
        <f>I36*10/$J$6</f>
        <v>12.128183777631858</v>
      </c>
      <c r="J37" t="s">
        <v>7</v>
      </c>
    </row>
    <row r="38" spans="1:10" ht="14.65" x14ac:dyDescent="0.45">
      <c r="A38" s="1" t="s">
        <v>45</v>
      </c>
      <c r="B38" s="5">
        <f>-B14/$J$24/$J$25*10</f>
        <v>3.5004301075268822</v>
      </c>
      <c r="C38" t="s">
        <v>24</v>
      </c>
      <c r="H38" s="1" t="s">
        <v>45</v>
      </c>
      <c r="I38" s="5">
        <f>-F14/$J$24/$J$25*10</f>
        <v>2.8584946236559139</v>
      </c>
      <c r="J38" t="s">
        <v>24</v>
      </c>
    </row>
    <row r="39" spans="1:10" ht="14.65" x14ac:dyDescent="0.45">
      <c r="A39" s="8" t="s">
        <v>44</v>
      </c>
      <c r="B39" s="5">
        <f>B29/$J$24/$J$25*10</f>
        <v>3.7050093501636283</v>
      </c>
      <c r="C39" t="s">
        <v>24</v>
      </c>
      <c r="H39" s="8" t="s">
        <v>44</v>
      </c>
      <c r="I39" s="5">
        <f>I29/$J$24/$J$25*10</f>
        <v>3.71533193080879</v>
      </c>
      <c r="J39" t="s">
        <v>24</v>
      </c>
    </row>
    <row r="40" spans="1:10" ht="14.65" x14ac:dyDescent="0.45">
      <c r="A40" s="1" t="s">
        <v>46</v>
      </c>
      <c r="B40" s="4">
        <f>B39/(B38+B35)</f>
        <v>0.63357128646338845</v>
      </c>
      <c r="H40" s="1" t="s">
        <v>46</v>
      </c>
      <c r="I40" s="4">
        <f>I39/(I38+I35)</f>
        <v>0.68675191374135236</v>
      </c>
    </row>
  </sheetData>
  <conditionalFormatting sqref="D31:D32">
    <cfRule type="expression" dxfId="2" priority="3">
      <formula>D31="non verificato"</formula>
    </cfRule>
  </conditionalFormatting>
  <conditionalFormatting sqref="K31">
    <cfRule type="expression" dxfId="1" priority="2">
      <formula>K31="non verificato"</formula>
    </cfRule>
  </conditionalFormatting>
  <conditionalFormatting sqref="K32">
    <cfRule type="expression" dxfId="0" priority="1">
      <formula>K32="non verificato"</formula>
    </cfRule>
  </conditionalFormatting>
  <dataValidations disablePrompts="1" count="3">
    <dataValidation type="list" allowBlank="1" showInputMessage="1" showErrorMessage="1" sqref="I1">
      <formula1>"x,y"</formula1>
    </dataValidation>
    <dataValidation type="list" allowBlank="1" showInputMessage="1" showErrorMessage="1" sqref="C3">
      <formula1>"A,B"</formula1>
    </dataValidation>
    <dataValidation type="list" allowBlank="1" showInputMessage="1" showErrorMessage="1" sqref="C5">
      <formula1>"C25/30,C30/37"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Nodo 2-imp 2</vt:lpstr>
      <vt:lpstr>Nodo 2-imp 1</vt:lpstr>
      <vt:lpstr>Nodo 1-imp 2</vt:lpstr>
      <vt:lpstr>Nodo 1-imp 1</vt:lpstr>
      <vt:lpstr>Nodo 5-imp 5</vt:lpstr>
      <vt:lpstr>Nodo 5-imp 4</vt:lpstr>
      <vt:lpstr>Nodo 5-imp 3</vt:lpstr>
      <vt:lpstr>Nodo 5-imp 2</vt:lpstr>
      <vt:lpstr>Nodo 5-imp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2018-05-28T18:52:28Z</dcterms:modified>
</cp:coreProperties>
</file>